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\Desktop\PROFIT FACTOR\"/>
    </mc:Choice>
  </mc:AlternateContent>
  <xr:revisionPtr revIDLastSave="0" documentId="13_ncr:1_{4E454DA4-C9D4-4C47-9DD7-EE03F3749C77}" xr6:coauthVersionLast="47" xr6:coauthVersionMax="47" xr10:uidLastSave="{00000000-0000-0000-0000-000000000000}"/>
  <bookViews>
    <workbookView xWindow="-120" yWindow="-120" windowWidth="29040" windowHeight="15720" xr2:uid="{7101AE42-8F9F-4105-8161-094075F03485}"/>
  </bookViews>
  <sheets>
    <sheet name="Profit Factor - Trading" sheetId="2" r:id="rId1"/>
    <sheet name="Hoja1" sheetId="3" state="hidden" r:id="rId2"/>
    <sheet name="Profit Factor - Trading (2)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4" l="1"/>
  <c r="J11" i="4"/>
  <c r="J15" i="4" s="1"/>
  <c r="J10" i="4"/>
  <c r="J11" i="2"/>
  <c r="J15" i="2" s="1"/>
  <c r="J10" i="2"/>
  <c r="J14" i="2" s="1"/>
  <c r="AA13" i="3"/>
  <c r="AA12" i="3"/>
  <c r="X4" i="3"/>
  <c r="X5" i="3" s="1"/>
  <c r="X6" i="3" s="1"/>
  <c r="X7" i="3" s="1"/>
  <c r="I7" i="4"/>
  <c r="F7" i="4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I6" i="4"/>
  <c r="J6" i="4" s="1"/>
  <c r="F6" i="4"/>
  <c r="I5" i="4"/>
  <c r="J5" i="4" s="1"/>
  <c r="D50" i="3"/>
  <c r="E49" i="3" s="1"/>
  <c r="D49" i="3"/>
  <c r="E35" i="3"/>
  <c r="D36" i="3"/>
  <c r="D35" i="3"/>
  <c r="E41" i="3"/>
  <c r="E42" i="3"/>
  <c r="E43" i="3" s="1"/>
  <c r="E44" i="3" s="1"/>
  <c r="E45" i="3" s="1"/>
  <c r="E46" i="3" s="1"/>
  <c r="E29" i="3"/>
  <c r="E30" i="3" s="1"/>
  <c r="E31" i="3" s="1"/>
  <c r="E32" i="3" s="1"/>
  <c r="E28" i="3"/>
  <c r="E27" i="3"/>
  <c r="I19" i="3"/>
  <c r="G19" i="3"/>
  <c r="G18" i="3"/>
  <c r="J5" i="2"/>
  <c r="F8" i="2"/>
  <c r="F9" i="2"/>
  <c r="F10" i="2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7" i="2"/>
  <c r="F6" i="2"/>
  <c r="I6" i="2"/>
  <c r="I5" i="2"/>
  <c r="I7" i="2" s="1"/>
  <c r="J12" i="4" l="1"/>
  <c r="I21" i="4"/>
  <c r="J28" i="4" s="1"/>
  <c r="I24" i="2"/>
  <c r="J12" i="2"/>
  <c r="I21" i="2"/>
  <c r="J28" i="2" s="1"/>
  <c r="X8" i="3"/>
  <c r="X9" i="3" s="1"/>
  <c r="Z5" i="3"/>
  <c r="J14" i="4"/>
  <c r="I24" i="4" s="1"/>
  <c r="J6" i="2"/>
  <c r="J7" i="2" l="1"/>
</calcChain>
</file>

<file path=xl/sharedStrings.xml><?xml version="1.0" encoding="utf-8"?>
<sst xmlns="http://schemas.openxmlformats.org/spreadsheetml/2006/main" count="104" uniqueCount="25">
  <si>
    <t xml:space="preserve">       </t>
  </si>
  <si>
    <t>SUSCRÍBETE</t>
  </si>
  <si>
    <t>N° Op.</t>
  </si>
  <si>
    <t>Resultado</t>
  </si>
  <si>
    <t>¡Únete a nuestras redes sociales!</t>
  </si>
  <si>
    <t>Equity</t>
  </si>
  <si>
    <t>G</t>
  </si>
  <si>
    <t>P</t>
  </si>
  <si>
    <t>N°Op.</t>
  </si>
  <si>
    <t>%</t>
  </si>
  <si>
    <t>Capital Inicial</t>
  </si>
  <si>
    <t>Neto</t>
  </si>
  <si>
    <t xml:space="preserve">    VÍDEO EXPLICATIVO:</t>
  </si>
  <si>
    <t>Profit Factor</t>
  </si>
  <si>
    <t xml:space="preserve">     Total Ganancia Bruta</t>
  </si>
  <si>
    <t xml:space="preserve">     Total Perdida Bruta</t>
  </si>
  <si>
    <t xml:space="preserve"> Avg. Ganancia (Avg. Win)</t>
  </si>
  <si>
    <t xml:space="preserve"> Avg. Perdida (Avg. Loss)</t>
  </si>
  <si>
    <t>% Acierto (%Win)</t>
  </si>
  <si>
    <t>% Fallo (%Loss)</t>
  </si>
  <si>
    <t xml:space="preserve">                      obtengo un retorno de</t>
  </si>
  <si>
    <t xml:space="preserve">           Por cada $1 que invierto</t>
  </si>
  <si>
    <t>n° op</t>
  </si>
  <si>
    <t>resultado</t>
  </si>
  <si>
    <t>https://youtu.be/rcbXENVrlF8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</si>
</sst>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5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5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 tint="0.49998474074526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8">
    <xf numFmtId="0" fontId="0" fillId="0" borderId="0" xfId="0"/>
    <xf numFmtId="0" fontId="4" fillId="2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4" fillId="4" borderId="0" xfId="0" applyFont="1" applyFill="1" applyProtection="1">
      <protection locked="0"/>
    </xf>
    <xf numFmtId="0" fontId="4" fillId="5" borderId="0" xfId="0" applyFont="1" applyFill="1" applyProtection="1">
      <protection locked="0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2" fillId="0" borderId="0" xfId="0" applyFont="1" applyProtection="1">
      <protection locked="0"/>
    </xf>
    <xf numFmtId="164" fontId="10" fillId="0" borderId="1" xfId="0" applyNumberFormat="1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2" fillId="9" borderId="4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165" fontId="17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64" fontId="14" fillId="0" borderId="1" xfId="0" applyNumberFormat="1" applyFont="1" applyBorder="1" applyAlignment="1" applyProtection="1">
      <alignment horizontal="center"/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164" fontId="15" fillId="0" borderId="1" xfId="0" applyNumberFormat="1" applyFont="1" applyBorder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165" fontId="11" fillId="0" borderId="1" xfId="1" applyNumberFormat="1" applyFont="1" applyBorder="1" applyAlignment="1" applyProtection="1">
      <alignment horizontal="center" vertical="center"/>
      <protection locked="0"/>
    </xf>
    <xf numFmtId="164" fontId="16" fillId="0" borderId="1" xfId="0" applyNumberFormat="1" applyFont="1" applyBorder="1" applyAlignment="1" applyProtection="1">
      <alignment horizontal="center" vertical="center"/>
      <protection locked="0"/>
    </xf>
    <xf numFmtId="164" fontId="18" fillId="0" borderId="1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164" fontId="11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5" borderId="0" xfId="0" applyFont="1" applyFill="1" applyProtection="1"/>
    <xf numFmtId="0" fontId="4" fillId="2" borderId="0" xfId="0" applyFont="1" applyFill="1" applyProtection="1"/>
    <xf numFmtId="0" fontId="4" fillId="2" borderId="0" xfId="0" applyFont="1" applyFill="1" applyAlignment="1" applyProtection="1">
      <alignment vertical="center"/>
    </xf>
    <xf numFmtId="0" fontId="3" fillId="2" borderId="0" xfId="2" applyFill="1" applyBorder="1" applyProtection="1"/>
    <xf numFmtId="0" fontId="11" fillId="0" borderId="0" xfId="0" applyFont="1" applyBorder="1" applyAlignment="1" applyProtection="1">
      <alignment horizontal="center"/>
      <protection locked="0"/>
    </xf>
    <xf numFmtId="165" fontId="17" fillId="0" borderId="0" xfId="1" applyNumberFormat="1" applyFont="1" applyBorder="1" applyAlignment="1" applyProtection="1">
      <alignment horizontal="center" vertical="center"/>
      <protection locked="0"/>
    </xf>
    <xf numFmtId="165" fontId="11" fillId="0" borderId="0" xfId="1" applyNumberFormat="1" applyFont="1" applyBorder="1" applyAlignment="1" applyProtection="1">
      <alignment horizontal="center" vertical="center"/>
      <protection locked="0"/>
    </xf>
    <xf numFmtId="164" fontId="16" fillId="0" borderId="0" xfId="0" applyNumberFormat="1" applyFont="1" applyBorder="1" applyAlignment="1" applyProtection="1">
      <alignment horizontal="center" vertical="center"/>
      <protection locked="0"/>
    </xf>
    <xf numFmtId="164" fontId="18" fillId="0" borderId="0" xfId="0" applyNumberFormat="1" applyFont="1" applyBorder="1" applyAlignment="1" applyProtection="1">
      <alignment horizontal="center" vertical="center"/>
      <protection locked="0"/>
    </xf>
    <xf numFmtId="164" fontId="11" fillId="0" borderId="0" xfId="0" applyNumberFormat="1" applyFont="1" applyBorder="1" applyAlignment="1" applyProtection="1">
      <alignment horizontal="center" vertical="center"/>
      <protection locked="0"/>
    </xf>
    <xf numFmtId="0" fontId="20" fillId="6" borderId="1" xfId="0" applyFont="1" applyFill="1" applyBorder="1" applyAlignment="1" applyProtection="1">
      <alignment horizontal="center"/>
      <protection locked="0"/>
    </xf>
    <xf numFmtId="164" fontId="22" fillId="0" borderId="0" xfId="0" applyNumberFormat="1" applyFont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/>
    <xf numFmtId="9" fontId="0" fillId="0" borderId="0" xfId="1" applyFont="1"/>
    <xf numFmtId="0" fontId="7" fillId="8" borderId="0" xfId="0" applyFont="1" applyFill="1" applyAlignment="1" applyProtection="1">
      <alignment horizontal="center" vertical="center"/>
    </xf>
    <xf numFmtId="0" fontId="13" fillId="0" borderId="0" xfId="0" applyFont="1" applyAlignment="1" applyProtection="1">
      <alignment horizontal="center"/>
      <protection locked="0"/>
    </xf>
    <xf numFmtId="0" fontId="12" fillId="9" borderId="5" xfId="0" applyFont="1" applyFill="1" applyBorder="1" applyAlignment="1" applyProtection="1">
      <alignment horizontal="center" vertical="center"/>
      <protection locked="0"/>
    </xf>
    <xf numFmtId="0" fontId="12" fillId="9" borderId="6" xfId="0" applyFont="1" applyFill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21" fillId="7" borderId="8" xfId="0" applyFont="1" applyFill="1" applyBorder="1" applyAlignment="1" applyProtection="1">
      <alignment horizontal="center"/>
      <protection locked="0"/>
    </xf>
    <xf numFmtId="2" fontId="19" fillId="10" borderId="1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2" fontId="0" fillId="0" borderId="0" xfId="0" applyNumberFormat="1" applyAlignment="1">
      <alignment horizontal="center" vertical="center"/>
    </xf>
    <xf numFmtId="0" fontId="6" fillId="2" borderId="0" xfId="0" applyFont="1" applyFill="1" applyProtection="1">
      <protection locked="0"/>
    </xf>
    <xf numFmtId="0" fontId="5" fillId="4" borderId="0" xfId="0" applyFont="1" applyFill="1" applyAlignment="1" applyProtection="1">
      <alignment horizontal="center"/>
      <protection locked="0"/>
    </xf>
    <xf numFmtId="0" fontId="5" fillId="4" borderId="7" xfId="0" applyFont="1" applyFill="1" applyBorder="1" applyAlignment="1" applyProtection="1">
      <alignment horizontal="center" vertical="center"/>
    </xf>
    <xf numFmtId="0" fontId="3" fillId="7" borderId="0" xfId="2" applyFill="1" applyBorder="1" applyAlignment="1" applyProtection="1">
      <alignment horizontal="center" vertical="center"/>
    </xf>
    <xf numFmtId="0" fontId="4" fillId="3" borderId="0" xfId="0" applyFont="1" applyFill="1" applyProtection="1"/>
    <xf numFmtId="0" fontId="5" fillId="4" borderId="0" xfId="0" applyFont="1" applyFill="1" applyAlignment="1" applyProtection="1">
      <alignment horizontal="center" vertical="center"/>
    </xf>
    <xf numFmtId="0" fontId="5" fillId="4" borderId="0" xfId="0" applyFont="1" applyFill="1" applyAlignment="1" applyProtection="1">
      <alignment horizontal="center"/>
    </xf>
    <xf numFmtId="0" fontId="0" fillId="0" borderId="0" xfId="0" applyProtection="1"/>
    <xf numFmtId="0" fontId="8" fillId="0" borderId="0" xfId="0" applyFont="1" applyProtection="1"/>
    <xf numFmtId="0" fontId="2" fillId="0" borderId="0" xfId="0" applyFont="1" applyProtection="1"/>
    <xf numFmtId="0" fontId="8" fillId="0" borderId="0" xfId="0" applyFont="1" applyAlignment="1" applyProtection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2000" b="1"/>
              <a:t>Resultado</a:t>
            </a:r>
            <a:r>
              <a:rPr lang="es-PE" sz="2000" b="1" baseline="0"/>
              <a:t> Trade</a:t>
            </a:r>
            <a:endParaRPr lang="es-PE" sz="2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A30-4C50-8E14-AEEC22F47847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A30-4C50-8E14-AEEC22F47847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A30-4C50-8E14-AEEC22F47847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A30-4C50-8E14-AEEC22F47847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A30-4C50-8E14-AEEC22F47847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A30-4C50-8E14-AEEC22F47847}"/>
              </c:ext>
            </c:extLst>
          </c:dPt>
          <c:dLbls>
            <c:numFmt formatCode="[$$-409]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Hoja1!$D$4:$D$9</c:f>
              <c:numCache>
                <c:formatCode>General</c:formatCode>
                <c:ptCount val="6"/>
                <c:pt idx="0">
                  <c:v>500</c:v>
                </c:pt>
                <c:pt idx="1">
                  <c:v>-250</c:v>
                </c:pt>
                <c:pt idx="2">
                  <c:v>300</c:v>
                </c:pt>
                <c:pt idx="3">
                  <c:v>-800</c:v>
                </c:pt>
                <c:pt idx="4">
                  <c:v>450</c:v>
                </c:pt>
                <c:pt idx="5">
                  <c:v>-510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A30-4C50-8E14-AEEC22F47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3431887"/>
        <c:axId val="1253433551"/>
      </c:barChart>
      <c:catAx>
        <c:axId val="125343188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53433551"/>
        <c:crosses val="autoZero"/>
        <c:auto val="1"/>
        <c:lblAlgn val="ctr"/>
        <c:lblOffset val="100"/>
        <c:noMultiLvlLbl val="0"/>
      </c:catAx>
      <c:valAx>
        <c:axId val="1253433551"/>
        <c:scaling>
          <c:orientation val="minMax"/>
          <c:max val="600"/>
          <c:min val="-900"/>
        </c:scaling>
        <c:delete val="0"/>
        <c:axPos val="l"/>
        <c:numFmt formatCode="[$$-409]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5343188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Resultado</a:t>
            </a:r>
            <a:r>
              <a:rPr lang="es-PE" b="1" baseline="0"/>
              <a:t> Trade</a:t>
            </a:r>
            <a:endParaRPr lang="es-PE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797-454F-B340-7E32FA724AB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97-454F-B340-7E32FA724AB4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797-454F-B340-7E32FA724AB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797-454F-B340-7E32FA724AB4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797-454F-B340-7E32FA724AB4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97-454F-B340-7E32FA724AB4}"/>
              </c:ext>
            </c:extLst>
          </c:dPt>
          <c:dLbls>
            <c:numFmt formatCode="[$$-409]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Hoja1!$D$4:$D$9</c:f>
              <c:numCache>
                <c:formatCode>General</c:formatCode>
                <c:ptCount val="6"/>
                <c:pt idx="0">
                  <c:v>500</c:v>
                </c:pt>
                <c:pt idx="1">
                  <c:v>-250</c:v>
                </c:pt>
                <c:pt idx="2">
                  <c:v>300</c:v>
                </c:pt>
                <c:pt idx="3">
                  <c:v>-800</c:v>
                </c:pt>
                <c:pt idx="4">
                  <c:v>450</c:v>
                </c:pt>
                <c:pt idx="5">
                  <c:v>-510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97-454F-B340-7E32FA724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3431887"/>
        <c:axId val="1253433551"/>
      </c:barChart>
      <c:catAx>
        <c:axId val="125343188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53433551"/>
        <c:crosses val="autoZero"/>
        <c:auto val="1"/>
        <c:lblAlgn val="ctr"/>
        <c:lblOffset val="100"/>
        <c:noMultiLvlLbl val="0"/>
      </c:catAx>
      <c:valAx>
        <c:axId val="1253433551"/>
        <c:scaling>
          <c:orientation val="minMax"/>
        </c:scaling>
        <c:delete val="0"/>
        <c:axPos val="l"/>
        <c:numFmt formatCode="[$$-409]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5343188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val>
            <c:numRef>
              <c:f>Hoja1!$E$26:$E$32</c:f>
              <c:numCache>
                <c:formatCode>General</c:formatCode>
                <c:ptCount val="7"/>
                <c:pt idx="0">
                  <c:v>0</c:v>
                </c:pt>
                <c:pt idx="1">
                  <c:v>500</c:v>
                </c:pt>
                <c:pt idx="2">
                  <c:v>250</c:v>
                </c:pt>
                <c:pt idx="3">
                  <c:v>550</c:v>
                </c:pt>
                <c:pt idx="4">
                  <c:v>350</c:v>
                </c:pt>
                <c:pt idx="5">
                  <c:v>800</c:v>
                </c:pt>
                <c:pt idx="6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55-4F68-B9E3-62AC3223D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2920735"/>
        <c:axId val="1962913247"/>
      </c:lineChart>
      <c:catAx>
        <c:axId val="196292073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2913247"/>
        <c:crosses val="autoZero"/>
        <c:auto val="1"/>
        <c:lblAlgn val="ctr"/>
        <c:lblOffset val="100"/>
        <c:noMultiLvlLbl val="0"/>
      </c:catAx>
      <c:valAx>
        <c:axId val="19629132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62920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val>
            <c:numRef>
              <c:f>Hoja1!$E$40:$E$46</c:f>
              <c:numCache>
                <c:formatCode>General</c:formatCode>
                <c:ptCount val="7"/>
                <c:pt idx="0">
                  <c:v>0</c:v>
                </c:pt>
                <c:pt idx="1">
                  <c:v>500</c:v>
                </c:pt>
                <c:pt idx="2">
                  <c:v>350</c:v>
                </c:pt>
                <c:pt idx="3">
                  <c:v>700</c:v>
                </c:pt>
                <c:pt idx="4">
                  <c:v>580</c:v>
                </c:pt>
                <c:pt idx="5">
                  <c:v>1080</c:v>
                </c:pt>
                <c:pt idx="6">
                  <c:v>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1-4220-B6FF-38DD027AC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0428271"/>
        <c:axId val="1890416623"/>
      </c:lineChart>
      <c:catAx>
        <c:axId val="18904282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90416623"/>
        <c:crosses val="autoZero"/>
        <c:auto val="1"/>
        <c:lblAlgn val="ctr"/>
        <c:lblOffset val="100"/>
        <c:noMultiLvlLbl val="0"/>
      </c:catAx>
      <c:valAx>
        <c:axId val="1890416623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890428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PE" sz="1800" b="1" i="0" baseline="0">
                <a:effectLst/>
              </a:rPr>
              <a:t>Resultado Trade</a:t>
            </a:r>
            <a:endParaRPr lang="es-PE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FD7-4576-BE86-3EE1535E2C2D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FD7-4576-BE86-3EE1535E2C2D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FD7-4576-BE86-3EE1535E2C2D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8FD7-4576-BE86-3EE1535E2C2D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FD7-4576-BE86-3EE1535E2C2D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FD7-4576-BE86-3EE1535E2C2D}"/>
              </c:ext>
            </c:extLst>
          </c:dPt>
          <c:dLbls>
            <c:numFmt formatCode="[$$-409]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Hoja1!$W$4:$W$9</c:f>
              <c:numCache>
                <c:formatCode>General</c:formatCode>
                <c:ptCount val="6"/>
                <c:pt idx="0">
                  <c:v>-250</c:v>
                </c:pt>
                <c:pt idx="1">
                  <c:v>-150</c:v>
                </c:pt>
                <c:pt idx="2">
                  <c:v>-200</c:v>
                </c:pt>
                <c:pt idx="3">
                  <c:v>-150</c:v>
                </c:pt>
                <c:pt idx="4">
                  <c:v>850</c:v>
                </c:pt>
                <c:pt idx="5">
                  <c:v>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D7-4576-BE86-3EE1535E2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2919487"/>
        <c:axId val="1962913663"/>
      </c:barChart>
      <c:catAx>
        <c:axId val="196291948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2913663"/>
        <c:crosses val="autoZero"/>
        <c:auto val="1"/>
        <c:lblAlgn val="ctr"/>
        <c:lblOffset val="100"/>
        <c:noMultiLvlLbl val="0"/>
      </c:catAx>
      <c:valAx>
        <c:axId val="1962913663"/>
        <c:scaling>
          <c:orientation val="minMax"/>
          <c:max val="900"/>
          <c:min val="-300"/>
        </c:scaling>
        <c:delete val="0"/>
        <c:axPos val="l"/>
        <c:numFmt formatCode="[$$-409]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2919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PE" sz="2000" b="1" i="0" baseline="0">
                <a:effectLst/>
              </a:rPr>
              <a:t>Resultado Trade</a:t>
            </a:r>
            <a:endParaRPr lang="es-PE" sz="2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20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E2-4C3E-8A70-4B6A9628B01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4E2-4C3E-8A70-4B6A9628B01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E2-4C3E-8A70-4B6A9628B01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4E2-4C3E-8A70-4B6A9628B014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4E2-4C3E-8A70-4B6A9628B014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4E2-4C3E-8A70-4B6A9628B014}"/>
              </c:ext>
            </c:extLst>
          </c:dPt>
          <c:dLbls>
            <c:numFmt formatCode="[$$-409]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Hoja1!$W$4:$W$9</c:f>
              <c:numCache>
                <c:formatCode>General</c:formatCode>
                <c:ptCount val="6"/>
                <c:pt idx="0">
                  <c:v>-250</c:v>
                </c:pt>
                <c:pt idx="1">
                  <c:v>-150</c:v>
                </c:pt>
                <c:pt idx="2">
                  <c:v>-200</c:v>
                </c:pt>
                <c:pt idx="3">
                  <c:v>-150</c:v>
                </c:pt>
                <c:pt idx="4">
                  <c:v>850</c:v>
                </c:pt>
                <c:pt idx="5">
                  <c:v>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4E2-4C3E-8A70-4B6A9628B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2919487"/>
        <c:axId val="1962913663"/>
      </c:barChart>
      <c:catAx>
        <c:axId val="196291948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2913663"/>
        <c:crosses val="autoZero"/>
        <c:auto val="1"/>
        <c:lblAlgn val="ctr"/>
        <c:lblOffset val="100"/>
        <c:noMultiLvlLbl val="0"/>
      </c:catAx>
      <c:valAx>
        <c:axId val="1962913663"/>
        <c:scaling>
          <c:orientation val="minMax"/>
          <c:max val="900"/>
          <c:min val="-300"/>
        </c:scaling>
        <c:delete val="0"/>
        <c:axPos val="l"/>
        <c:numFmt formatCode="[$$-409]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2919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t.me/MatematicasdelTradingFx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youtube.com/channel/UC010VidMBgHkbE0IvNABoxg?sub_confirmation=1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bit.ly/Matem&#225;ticaDelTradingFx" TargetMode="External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0" Type="http://schemas.openxmlformats.org/officeDocument/2006/relationships/chart" Target="../charts/chart1.xml"/><Relationship Id="rId4" Type="http://schemas.openxmlformats.org/officeDocument/2006/relationships/hyperlink" Target="mailto:soporte@matem&#225;ticadeltrading.com" TargetMode="External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6.png"/><Relationship Id="rId1" Type="http://schemas.openxmlformats.org/officeDocument/2006/relationships/chart" Target="../charts/chart2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s://t.me/MatematicasdelTradingFx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youtube.com/channel/UC010VidMBgHkbE0IvNABoxg?sub_confirmation=1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bit.ly/Matem&#225;ticaDelTradingFx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3.png"/><Relationship Id="rId10" Type="http://schemas.openxmlformats.org/officeDocument/2006/relationships/chart" Target="../charts/chart6.xml"/><Relationship Id="rId4" Type="http://schemas.openxmlformats.org/officeDocument/2006/relationships/hyperlink" Target="mailto:soporte@matem&#225;ticadeltrading.com" TargetMode="Externa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66675</xdr:colOff>
      <xdr:row>1</xdr:row>
      <xdr:rowOff>91169</xdr:rowOff>
    </xdr:from>
    <xdr:to>
      <xdr:col>15</xdr:col>
      <xdr:colOff>0</xdr:colOff>
      <xdr:row>9</xdr:row>
      <xdr:rowOff>45418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AFDF7630-D3E7-47A9-8E48-81178E4A9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67369"/>
          <a:ext cx="1457325" cy="1432822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8</xdr:col>
      <xdr:colOff>258537</xdr:colOff>
      <xdr:row>30</xdr:row>
      <xdr:rowOff>81643</xdr:rowOff>
    </xdr:from>
    <xdr:to>
      <xdr:col>9</xdr:col>
      <xdr:colOff>315585</xdr:colOff>
      <xdr:row>32</xdr:row>
      <xdr:rowOff>36173</xdr:rowOff>
    </xdr:to>
    <xdr:pic>
      <xdr:nvPicPr>
        <xdr:cNvPr id="3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FF068CA-45D0-468B-8536-974FD15C6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25737" y="5996668"/>
          <a:ext cx="819048" cy="342857"/>
        </a:xfrm>
        <a:prstGeom prst="rect">
          <a:avLst/>
        </a:prstGeom>
      </xdr:spPr>
    </xdr:pic>
    <xdr:clientData/>
  </xdr:twoCellAnchor>
  <xdr:twoCellAnchor editAs="oneCell">
    <xdr:from>
      <xdr:col>14</xdr:col>
      <xdr:colOff>546469</xdr:colOff>
      <xdr:row>12</xdr:row>
      <xdr:rowOff>190500</xdr:rowOff>
    </xdr:from>
    <xdr:to>
      <xdr:col>15</xdr:col>
      <xdr:colOff>250568</xdr:colOff>
      <xdr:row>15</xdr:row>
      <xdr:rowOff>50243</xdr:rowOff>
    </xdr:to>
    <xdr:pic>
      <xdr:nvPicPr>
        <xdr:cNvPr id="4" name="4 Image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4327921-2000-4A81-816B-34359A61A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756894" y="2533650"/>
          <a:ext cx="466099" cy="444431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12</xdr:col>
      <xdr:colOff>175533</xdr:colOff>
      <xdr:row>12</xdr:row>
      <xdr:rowOff>175532</xdr:rowOff>
    </xdr:from>
    <xdr:to>
      <xdr:col>13</xdr:col>
      <xdr:colOff>191233</xdr:colOff>
      <xdr:row>15</xdr:row>
      <xdr:rowOff>24388</xdr:rowOff>
    </xdr:to>
    <xdr:pic>
      <xdr:nvPicPr>
        <xdr:cNvPr id="11" name="18 Imagen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E1C7B4D-C498-4738-A3DF-AFBCA62FE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985783" y="2518682"/>
          <a:ext cx="653875" cy="433544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13</xdr:col>
      <xdr:colOff>515815</xdr:colOff>
      <xdr:row>13</xdr:row>
      <xdr:rowOff>7328</xdr:rowOff>
    </xdr:from>
    <xdr:to>
      <xdr:col>14</xdr:col>
      <xdr:colOff>213737</xdr:colOff>
      <xdr:row>15</xdr:row>
      <xdr:rowOff>57569</xdr:rowOff>
    </xdr:to>
    <xdr:pic>
      <xdr:nvPicPr>
        <xdr:cNvPr id="12" name="19 Imagen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F03E838-8CFA-4F91-8564-1653A433A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751027" y="2381251"/>
          <a:ext cx="459922" cy="445895"/>
        </a:xfrm>
        <a:prstGeom prst="ellipse">
          <a:avLst/>
        </a:prstGeom>
        <a:ln w="3175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  <xdr:twoCellAnchor>
    <xdr:from>
      <xdr:col>12</xdr:col>
      <xdr:colOff>432288</xdr:colOff>
      <xdr:row>9</xdr:row>
      <xdr:rowOff>24494</xdr:rowOff>
    </xdr:from>
    <xdr:to>
      <xdr:col>15</xdr:col>
      <xdr:colOff>161925</xdr:colOff>
      <xdr:row>10</xdr:row>
      <xdr:rowOff>7327</xdr:rowOff>
    </xdr:to>
    <xdr:sp macro="" textlink="">
      <xdr:nvSpPr>
        <xdr:cNvPr id="13" name="20 CuadroTexto">
          <a:extLst>
            <a:ext uri="{FF2B5EF4-FFF2-40B4-BE49-F238E27FC236}">
              <a16:creationId xmlns:a16="http://schemas.microsoft.com/office/drawing/2014/main" id="{FA8EF5DB-2345-47B0-82DD-CCF3C3C9B0AB}"/>
            </a:ext>
          </a:extLst>
        </xdr:cNvPr>
        <xdr:cNvSpPr txBox="1"/>
      </xdr:nvSpPr>
      <xdr:spPr>
        <a:xfrm>
          <a:off x="6242538" y="1681844"/>
          <a:ext cx="1891812" cy="18285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200" b="1">
              <a:solidFill>
                <a:schemeClr val="bg1"/>
              </a:solidFill>
            </a:rPr>
            <a:t>Matemática del Trading </a:t>
          </a:r>
        </a:p>
      </xdr:txBody>
    </xdr:sp>
    <xdr:clientData/>
  </xdr:twoCellAnchor>
  <xdr:twoCellAnchor>
    <xdr:from>
      <xdr:col>11</xdr:col>
      <xdr:colOff>263770</xdr:colOff>
      <xdr:row>20</xdr:row>
      <xdr:rowOff>0</xdr:rowOff>
    </xdr:from>
    <xdr:to>
      <xdr:col>15</xdr:col>
      <xdr:colOff>725366</xdr:colOff>
      <xdr:row>21</xdr:row>
      <xdr:rowOff>21981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5323CF41-D25B-1B34-6ED1-5AF5312BD87A}"/>
            </a:ext>
          </a:extLst>
        </xdr:cNvPr>
        <xdr:cNvSpPr txBox="1"/>
      </xdr:nvSpPr>
      <xdr:spPr>
        <a:xfrm>
          <a:off x="5583116" y="3729404"/>
          <a:ext cx="2901462" cy="263769"/>
        </a:xfrm>
        <a:prstGeom prst="rect">
          <a:avLst/>
        </a:prstGeom>
        <a:solidFill>
          <a:srgbClr val="7030A0"/>
        </a:solidFill>
        <a:ln w="952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s-PE" sz="1100" b="1">
              <a:solidFill>
                <a:schemeClr val="bg1"/>
              </a:solidFill>
              <a:latin typeface="+mn-lt"/>
              <a:ea typeface="+mn-ea"/>
              <a:cs typeface="+mn-cs"/>
            </a:rPr>
            <a:t>Profit Factor = Ganancia Bruta /  Perdida Bruta</a:t>
          </a:r>
        </a:p>
      </xdr:txBody>
    </xdr:sp>
    <xdr:clientData/>
  </xdr:twoCellAnchor>
  <xdr:twoCellAnchor>
    <xdr:from>
      <xdr:col>11</xdr:col>
      <xdr:colOff>80597</xdr:colOff>
      <xdr:row>22</xdr:row>
      <xdr:rowOff>153866</xdr:rowOff>
    </xdr:from>
    <xdr:to>
      <xdr:col>16</xdr:col>
      <xdr:colOff>197826</xdr:colOff>
      <xdr:row>23</xdr:row>
      <xdr:rowOff>227135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38D92840-7FC6-44F0-8A0D-7876742C7F8C}"/>
            </a:ext>
          </a:extLst>
        </xdr:cNvPr>
        <xdr:cNvSpPr txBox="1"/>
      </xdr:nvSpPr>
      <xdr:spPr>
        <a:xfrm>
          <a:off x="5399943" y="4315558"/>
          <a:ext cx="3319095" cy="263769"/>
        </a:xfrm>
        <a:prstGeom prst="rect">
          <a:avLst/>
        </a:prstGeom>
        <a:solidFill>
          <a:srgbClr val="7030A0"/>
        </a:solidFill>
        <a:ln w="952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100" b="1">
              <a:solidFill>
                <a:schemeClr val="bg1"/>
              </a:solidFill>
            </a:rPr>
            <a:t>Profit Factor = (Win%</a:t>
          </a:r>
          <a:r>
            <a:rPr lang="es-PE" sz="1100" b="1" baseline="0">
              <a:solidFill>
                <a:schemeClr val="bg1"/>
              </a:solidFill>
            </a:rPr>
            <a:t> x Avg.Win) / (Loss% x Avg. Loss)</a:t>
          </a:r>
          <a:endParaRPr lang="es-PE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263769</xdr:colOff>
      <xdr:row>15</xdr:row>
      <xdr:rowOff>175846</xdr:rowOff>
    </xdr:from>
    <xdr:to>
      <xdr:col>15</xdr:col>
      <xdr:colOff>527538</xdr:colOff>
      <xdr:row>19</xdr:row>
      <xdr:rowOff>36635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5AAB8ECE-ACB0-8078-4657-7B74CCB91327}"/>
            </a:ext>
          </a:extLst>
        </xdr:cNvPr>
        <xdr:cNvSpPr txBox="1"/>
      </xdr:nvSpPr>
      <xdr:spPr>
        <a:xfrm>
          <a:off x="5861538" y="2945423"/>
          <a:ext cx="2425212" cy="630116"/>
        </a:xfrm>
        <a:prstGeom prst="rect">
          <a:avLst/>
        </a:prstGeom>
        <a:ln/>
        <a:effectLst>
          <a:outerShdw blurRad="50800" dist="38100" dir="16200000" rotWithShape="0">
            <a:prstClr val="black">
              <a:alpha val="40000"/>
            </a:prstClr>
          </a:outerShdw>
        </a:effectLst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600" b="1"/>
            <a:t>PROFIT FACTOR</a:t>
          </a:r>
        </a:p>
        <a:p>
          <a:pPr algn="ctr"/>
          <a:r>
            <a:rPr lang="es-PE" sz="1600" b="1"/>
            <a:t>(FACTOR</a:t>
          </a:r>
          <a:r>
            <a:rPr lang="es-PE" sz="1600" b="1" baseline="0"/>
            <a:t> DE BENEFICIO)</a:t>
          </a:r>
          <a:endParaRPr lang="es-PE" sz="1600" b="1"/>
        </a:p>
      </xdr:txBody>
    </xdr:sp>
    <xdr:clientData/>
  </xdr:twoCellAnchor>
  <xdr:twoCellAnchor>
    <xdr:from>
      <xdr:col>6</xdr:col>
      <xdr:colOff>256443</xdr:colOff>
      <xdr:row>15</xdr:row>
      <xdr:rowOff>168520</xdr:rowOff>
    </xdr:from>
    <xdr:to>
      <xdr:col>10</xdr:col>
      <xdr:colOff>51289</xdr:colOff>
      <xdr:row>19</xdr:row>
      <xdr:rowOff>29309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6933B80-19EA-4725-93C5-DF483E8E9770}"/>
            </a:ext>
          </a:extLst>
        </xdr:cNvPr>
        <xdr:cNvSpPr txBox="1"/>
      </xdr:nvSpPr>
      <xdr:spPr>
        <a:xfrm>
          <a:off x="2718289" y="2938097"/>
          <a:ext cx="2425212" cy="622789"/>
        </a:xfrm>
        <a:prstGeom prst="rect">
          <a:avLst/>
        </a:prstGeom>
        <a:ln/>
        <a:effectLst>
          <a:outerShdw blurRad="50800" dist="38100" dir="16200000" rotWithShape="0">
            <a:prstClr val="black">
              <a:alpha val="40000"/>
            </a:prstClr>
          </a:outerShdw>
        </a:effectLst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600" b="1"/>
            <a:t>PROFIT FACTOR</a:t>
          </a:r>
        </a:p>
        <a:p>
          <a:pPr algn="ctr"/>
          <a:r>
            <a:rPr lang="es-PE" sz="1600" b="1"/>
            <a:t>(FACTOR</a:t>
          </a:r>
          <a:r>
            <a:rPr lang="es-PE" sz="1600" b="1" baseline="0"/>
            <a:t> DE BENEFICIO)</a:t>
          </a:r>
          <a:endParaRPr lang="es-PE" sz="1600" b="1"/>
        </a:p>
      </xdr:txBody>
    </xdr:sp>
    <xdr:clientData/>
  </xdr:twoCellAnchor>
  <xdr:twoCellAnchor>
    <xdr:from>
      <xdr:col>9</xdr:col>
      <xdr:colOff>549519</xdr:colOff>
      <xdr:row>23</xdr:row>
      <xdr:rowOff>58614</xdr:rowOff>
    </xdr:from>
    <xdr:to>
      <xdr:col>11</xdr:col>
      <xdr:colOff>117231</xdr:colOff>
      <xdr:row>23</xdr:row>
      <xdr:rowOff>190499</xdr:rowOff>
    </xdr:to>
    <xdr:sp macro="" textlink="">
      <xdr:nvSpPr>
        <xdr:cNvPr id="8" name="Flecha: a la derecha 7">
          <a:extLst>
            <a:ext uri="{FF2B5EF4-FFF2-40B4-BE49-F238E27FC236}">
              <a16:creationId xmlns:a16="http://schemas.microsoft.com/office/drawing/2014/main" id="{3F82B6FC-FD12-9B69-D5FA-0B6D3B9AA1FB}"/>
            </a:ext>
          </a:extLst>
        </xdr:cNvPr>
        <xdr:cNvSpPr/>
      </xdr:nvSpPr>
      <xdr:spPr>
        <a:xfrm>
          <a:off x="5040923" y="4418133"/>
          <a:ext cx="395654" cy="131885"/>
        </a:xfrm>
        <a:prstGeom prst="rightArrow">
          <a:avLst/>
        </a:prstGeom>
        <a:solidFill>
          <a:schemeClr val="tx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58615</xdr:colOff>
      <xdr:row>20</xdr:row>
      <xdr:rowOff>73269</xdr:rowOff>
    </xdr:from>
    <xdr:to>
      <xdr:col>11</xdr:col>
      <xdr:colOff>227135</xdr:colOff>
      <xdr:row>20</xdr:row>
      <xdr:rowOff>205154</xdr:rowOff>
    </xdr:to>
    <xdr:sp macro="" textlink="">
      <xdr:nvSpPr>
        <xdr:cNvPr id="15" name="Flecha: a la derecha 14">
          <a:extLst>
            <a:ext uri="{FF2B5EF4-FFF2-40B4-BE49-F238E27FC236}">
              <a16:creationId xmlns:a16="http://schemas.microsoft.com/office/drawing/2014/main" id="{6F571E38-35F8-40CB-9A87-844865FA5FA6}"/>
            </a:ext>
          </a:extLst>
        </xdr:cNvPr>
        <xdr:cNvSpPr/>
      </xdr:nvSpPr>
      <xdr:spPr>
        <a:xfrm>
          <a:off x="5150827" y="3802673"/>
          <a:ext cx="395654" cy="131885"/>
        </a:xfrm>
        <a:prstGeom prst="rightArrow">
          <a:avLst/>
        </a:prstGeom>
        <a:solidFill>
          <a:schemeClr val="tx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571499</xdr:colOff>
      <xdr:row>25</xdr:row>
      <xdr:rowOff>117232</xdr:rowOff>
    </xdr:from>
    <xdr:to>
      <xdr:col>9</xdr:col>
      <xdr:colOff>476249</xdr:colOff>
      <xdr:row>28</xdr:row>
      <xdr:rowOff>73270</xdr:rowOff>
    </xdr:to>
    <xdr:sp macro="" textlink="">
      <xdr:nvSpPr>
        <xdr:cNvPr id="9" name="Rectángulo: esquinas redondeadas 8">
          <a:extLst>
            <a:ext uri="{FF2B5EF4-FFF2-40B4-BE49-F238E27FC236}">
              <a16:creationId xmlns:a16="http://schemas.microsoft.com/office/drawing/2014/main" id="{D38CC8A0-992F-D96F-0902-9BCB57ED0D87}"/>
            </a:ext>
          </a:extLst>
        </xdr:cNvPr>
        <xdr:cNvSpPr/>
      </xdr:nvSpPr>
      <xdr:spPr>
        <a:xfrm>
          <a:off x="3311768" y="4909040"/>
          <a:ext cx="1883019" cy="527538"/>
        </a:xfrm>
        <a:prstGeom prst="roundRect">
          <a:avLst/>
        </a:prstGeom>
        <a:noFill/>
        <a:ln w="1270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18</xdr:col>
      <xdr:colOff>43961</xdr:colOff>
      <xdr:row>2</xdr:row>
      <xdr:rowOff>65943</xdr:rowOff>
    </xdr:from>
    <xdr:to>
      <xdr:col>25</xdr:col>
      <xdr:colOff>608134</xdr:colOff>
      <xdr:row>16</xdr:row>
      <xdr:rowOff>29308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5E7E90E2-28FF-43DA-AE5E-EB31729E54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190500</xdr:colOff>
      <xdr:row>9</xdr:row>
      <xdr:rowOff>58615</xdr:rowOff>
    </xdr:from>
    <xdr:to>
      <xdr:col>25</xdr:col>
      <xdr:colOff>366346</xdr:colOff>
      <xdr:row>9</xdr:row>
      <xdr:rowOff>58615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46510474-5E97-FADA-C927-8EB0C3E12F10}"/>
            </a:ext>
          </a:extLst>
        </xdr:cNvPr>
        <xdr:cNvCxnSpPr/>
      </xdr:nvCxnSpPr>
      <xdr:spPr>
        <a:xfrm>
          <a:off x="9898673" y="1597269"/>
          <a:ext cx="3341077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18</xdr:col>
      <xdr:colOff>7327</xdr:colOff>
      <xdr:row>18</xdr:row>
      <xdr:rowOff>7324</xdr:rowOff>
    </xdr:from>
    <xdr:to>
      <xdr:col>25</xdr:col>
      <xdr:colOff>600808</xdr:colOff>
      <xdr:row>23</xdr:row>
      <xdr:rowOff>175845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28C681BB-2AA6-92BD-8D5D-D85BA3892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305192" y="3348401"/>
          <a:ext cx="4169020" cy="1186963"/>
        </a:xfrm>
        <a:prstGeom prst="rect">
          <a:avLst/>
        </a:prstGeom>
      </xdr:spPr>
    </xdr:pic>
    <xdr:clientData/>
  </xdr:twoCellAnchor>
  <xdr:twoCellAnchor>
    <xdr:from>
      <xdr:col>17</xdr:col>
      <xdr:colOff>131884</xdr:colOff>
      <xdr:row>17</xdr:row>
      <xdr:rowOff>131885</xdr:rowOff>
    </xdr:from>
    <xdr:to>
      <xdr:col>26</xdr:col>
      <xdr:colOff>21980</xdr:colOff>
      <xdr:row>24</xdr:row>
      <xdr:rowOff>7327</xdr:rowOff>
    </xdr:to>
    <xdr:sp macro="" textlink="">
      <xdr:nvSpPr>
        <xdr:cNvPr id="22" name="Rectángulo: esquinas redondeadas 21">
          <a:extLst>
            <a:ext uri="{FF2B5EF4-FFF2-40B4-BE49-F238E27FC236}">
              <a16:creationId xmlns:a16="http://schemas.microsoft.com/office/drawing/2014/main" id="{D4BCAE46-8254-CFF3-1B54-66115C95A02B}"/>
            </a:ext>
          </a:extLst>
        </xdr:cNvPr>
        <xdr:cNvSpPr/>
      </xdr:nvSpPr>
      <xdr:spPr>
        <a:xfrm>
          <a:off x="9283211" y="3282462"/>
          <a:ext cx="4249615" cy="1326173"/>
        </a:xfrm>
        <a:prstGeom prst="round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500061</xdr:colOff>
      <xdr:row>1</xdr:row>
      <xdr:rowOff>19051</xdr:rowOff>
    </xdr:from>
    <xdr:to>
      <xdr:col>11</xdr:col>
      <xdr:colOff>352425</xdr:colOff>
      <xdr:row>15</xdr:row>
      <xdr:rowOff>95251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24BDCB5-2F48-D977-EE70-D334E315EC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600075</xdr:colOff>
      <xdr:row>4</xdr:row>
      <xdr:rowOff>19050</xdr:rowOff>
    </xdr:from>
    <xdr:to>
      <xdr:col>19</xdr:col>
      <xdr:colOff>751694</xdr:colOff>
      <xdr:row>9</xdr:row>
      <xdr:rowOff>18931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12CA14-594B-88AB-6763-728636849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82075" y="781050"/>
          <a:ext cx="6247619" cy="952381"/>
        </a:xfrm>
        <a:prstGeom prst="rect">
          <a:avLst/>
        </a:prstGeom>
      </xdr:spPr>
    </xdr:pic>
    <xdr:clientData/>
  </xdr:twoCellAnchor>
  <xdr:twoCellAnchor>
    <xdr:from>
      <xdr:col>6</xdr:col>
      <xdr:colOff>95250</xdr:colOff>
      <xdr:row>22</xdr:row>
      <xdr:rowOff>180975</xdr:rowOff>
    </xdr:from>
    <xdr:to>
      <xdr:col>13</xdr:col>
      <xdr:colOff>247650</xdr:colOff>
      <xdr:row>37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7B47851-2DED-76C0-57D1-6C414B2177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628649</xdr:colOff>
      <xdr:row>22</xdr:row>
      <xdr:rowOff>161925</xdr:rowOff>
    </xdr:from>
    <xdr:to>
      <xdr:col>20</xdr:col>
      <xdr:colOff>676274</xdr:colOff>
      <xdr:row>37</xdr:row>
      <xdr:rowOff>104775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BE01074-5B6C-2C7D-FC7B-AF0EE8D38D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285750</xdr:colOff>
      <xdr:row>13</xdr:row>
      <xdr:rowOff>28575</xdr:rowOff>
    </xdr:from>
    <xdr:to>
      <xdr:col>24</xdr:col>
      <xdr:colOff>124558</xdr:colOff>
      <xdr:row>17</xdr:row>
      <xdr:rowOff>79864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CAAF471D-D282-40AE-BD92-171E4C2FDDC2}"/>
            </a:ext>
          </a:extLst>
        </xdr:cNvPr>
        <xdr:cNvSpPr txBox="1"/>
      </xdr:nvSpPr>
      <xdr:spPr>
        <a:xfrm>
          <a:off x="15525750" y="2505075"/>
          <a:ext cx="2886808" cy="8132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fontAlgn="base"/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operaciones perdedoras </a:t>
          </a:r>
        </a:p>
        <a:p>
          <a:pPr fontAlgn="base"/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(- $ 250, - $ 150, - $ 200, - $ 150) y dos operaciones ganadoras ($ 850 y $ 750).</a:t>
          </a:r>
        </a:p>
        <a:p>
          <a:endParaRPr lang="es-PE" sz="1100"/>
        </a:p>
      </xdr:txBody>
    </xdr:sp>
    <xdr:clientData/>
  </xdr:twoCellAnchor>
  <xdr:twoCellAnchor>
    <xdr:from>
      <xdr:col>12</xdr:col>
      <xdr:colOff>428625</xdr:colOff>
      <xdr:row>10</xdr:row>
      <xdr:rowOff>133350</xdr:rowOff>
    </xdr:from>
    <xdr:to>
      <xdr:col>18</xdr:col>
      <xdr:colOff>428625</xdr:colOff>
      <xdr:row>27</xdr:row>
      <xdr:rowOff>171450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73AFFA4-6778-9964-0B83-BC77DB3A8F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66675</xdr:colOff>
      <xdr:row>1</xdr:row>
      <xdr:rowOff>91169</xdr:rowOff>
    </xdr:from>
    <xdr:to>
      <xdr:col>15</xdr:col>
      <xdr:colOff>0</xdr:colOff>
      <xdr:row>9</xdr:row>
      <xdr:rowOff>45418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7D135A40-7BC1-4281-BAE2-6664943A4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38925" y="157844"/>
          <a:ext cx="1457325" cy="1430624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8</xdr:col>
      <xdr:colOff>258537</xdr:colOff>
      <xdr:row>30</xdr:row>
      <xdr:rowOff>81643</xdr:rowOff>
    </xdr:from>
    <xdr:to>
      <xdr:col>9</xdr:col>
      <xdr:colOff>315585</xdr:colOff>
      <xdr:row>32</xdr:row>
      <xdr:rowOff>36173</xdr:rowOff>
    </xdr:to>
    <xdr:pic>
      <xdr:nvPicPr>
        <xdr:cNvPr id="3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9B8A638-4D43-40CE-9106-45ABF10BA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11412" y="5834743"/>
          <a:ext cx="819048" cy="345055"/>
        </a:xfrm>
        <a:prstGeom prst="rect">
          <a:avLst/>
        </a:prstGeom>
      </xdr:spPr>
    </xdr:pic>
    <xdr:clientData/>
  </xdr:twoCellAnchor>
  <xdr:twoCellAnchor editAs="oneCell">
    <xdr:from>
      <xdr:col>14</xdr:col>
      <xdr:colOff>546469</xdr:colOff>
      <xdr:row>12</xdr:row>
      <xdr:rowOff>190500</xdr:rowOff>
    </xdr:from>
    <xdr:to>
      <xdr:col>15</xdr:col>
      <xdr:colOff>250568</xdr:colOff>
      <xdr:row>15</xdr:row>
      <xdr:rowOff>50243</xdr:rowOff>
    </xdr:to>
    <xdr:pic>
      <xdr:nvPicPr>
        <xdr:cNvPr id="4" name="4 Image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C75391E-8738-48A2-B84A-ACA8FD195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80719" y="2381250"/>
          <a:ext cx="466099" cy="450293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12</xdr:col>
      <xdr:colOff>175533</xdr:colOff>
      <xdr:row>12</xdr:row>
      <xdr:rowOff>175532</xdr:rowOff>
    </xdr:from>
    <xdr:to>
      <xdr:col>13</xdr:col>
      <xdr:colOff>191233</xdr:colOff>
      <xdr:row>15</xdr:row>
      <xdr:rowOff>24388</xdr:rowOff>
    </xdr:to>
    <xdr:pic>
      <xdr:nvPicPr>
        <xdr:cNvPr id="5" name="18 Imagen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1DFE824-EEEB-491E-BD7B-F09A763A3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109608" y="2366282"/>
          <a:ext cx="653875" cy="439406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13</xdr:col>
      <xdr:colOff>515815</xdr:colOff>
      <xdr:row>13</xdr:row>
      <xdr:rowOff>7328</xdr:rowOff>
    </xdr:from>
    <xdr:to>
      <xdr:col>14</xdr:col>
      <xdr:colOff>213737</xdr:colOff>
      <xdr:row>15</xdr:row>
      <xdr:rowOff>57569</xdr:rowOff>
    </xdr:to>
    <xdr:pic>
      <xdr:nvPicPr>
        <xdr:cNvPr id="6" name="19 Imagen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C3166CF-193B-4B5D-B178-AA9E7A3FC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088065" y="2388578"/>
          <a:ext cx="459922" cy="450291"/>
        </a:xfrm>
        <a:prstGeom prst="ellipse">
          <a:avLst/>
        </a:prstGeom>
        <a:ln w="3175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  <xdr:twoCellAnchor>
    <xdr:from>
      <xdr:col>12</xdr:col>
      <xdr:colOff>432288</xdr:colOff>
      <xdr:row>9</xdr:row>
      <xdr:rowOff>24494</xdr:rowOff>
    </xdr:from>
    <xdr:to>
      <xdr:col>15</xdr:col>
      <xdr:colOff>161925</xdr:colOff>
      <xdr:row>10</xdr:row>
      <xdr:rowOff>7327</xdr:rowOff>
    </xdr:to>
    <xdr:sp macro="" textlink="">
      <xdr:nvSpPr>
        <xdr:cNvPr id="7" name="20 CuadroTexto">
          <a:extLst>
            <a:ext uri="{FF2B5EF4-FFF2-40B4-BE49-F238E27FC236}">
              <a16:creationId xmlns:a16="http://schemas.microsoft.com/office/drawing/2014/main" id="{F4DDECFF-AAF6-42D0-B794-D9E4E08679F9}"/>
            </a:ext>
          </a:extLst>
        </xdr:cNvPr>
        <xdr:cNvSpPr txBox="1"/>
      </xdr:nvSpPr>
      <xdr:spPr>
        <a:xfrm>
          <a:off x="6366363" y="1567544"/>
          <a:ext cx="1891812" cy="18285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200" b="1">
              <a:solidFill>
                <a:schemeClr val="bg1"/>
              </a:solidFill>
            </a:rPr>
            <a:t>Matemática del Trading </a:t>
          </a:r>
        </a:p>
      </xdr:txBody>
    </xdr:sp>
    <xdr:clientData/>
  </xdr:twoCellAnchor>
  <xdr:twoCellAnchor>
    <xdr:from>
      <xdr:col>11</xdr:col>
      <xdr:colOff>263770</xdr:colOff>
      <xdr:row>20</xdr:row>
      <xdr:rowOff>0</xdr:rowOff>
    </xdr:from>
    <xdr:to>
      <xdr:col>15</xdr:col>
      <xdr:colOff>725366</xdr:colOff>
      <xdr:row>21</xdr:row>
      <xdr:rowOff>21981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D14060C3-CE3A-445B-9B41-208851AE63F9}"/>
            </a:ext>
          </a:extLst>
        </xdr:cNvPr>
        <xdr:cNvSpPr txBox="1"/>
      </xdr:nvSpPr>
      <xdr:spPr>
        <a:xfrm>
          <a:off x="5921620" y="3743325"/>
          <a:ext cx="2899996" cy="260106"/>
        </a:xfrm>
        <a:prstGeom prst="rect">
          <a:avLst/>
        </a:prstGeom>
        <a:solidFill>
          <a:srgbClr val="7030A0"/>
        </a:solidFill>
        <a:ln w="952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s-PE" sz="1100" b="1">
              <a:solidFill>
                <a:schemeClr val="bg1"/>
              </a:solidFill>
              <a:latin typeface="+mn-lt"/>
              <a:ea typeface="+mn-ea"/>
              <a:cs typeface="+mn-cs"/>
            </a:rPr>
            <a:t>Profit Factor = Ganancia Bruta /  Perdida Bruta</a:t>
          </a:r>
        </a:p>
      </xdr:txBody>
    </xdr:sp>
    <xdr:clientData/>
  </xdr:twoCellAnchor>
  <xdr:twoCellAnchor>
    <xdr:from>
      <xdr:col>11</xdr:col>
      <xdr:colOff>80597</xdr:colOff>
      <xdr:row>22</xdr:row>
      <xdr:rowOff>153866</xdr:rowOff>
    </xdr:from>
    <xdr:to>
      <xdr:col>16</xdr:col>
      <xdr:colOff>197826</xdr:colOff>
      <xdr:row>23</xdr:row>
      <xdr:rowOff>227135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787C940-604A-48A5-8810-21E1CF9C1D18}"/>
            </a:ext>
          </a:extLst>
        </xdr:cNvPr>
        <xdr:cNvSpPr txBox="1"/>
      </xdr:nvSpPr>
      <xdr:spPr>
        <a:xfrm>
          <a:off x="5738447" y="4325816"/>
          <a:ext cx="3317629" cy="273294"/>
        </a:xfrm>
        <a:prstGeom prst="rect">
          <a:avLst/>
        </a:prstGeom>
        <a:solidFill>
          <a:srgbClr val="7030A0"/>
        </a:solidFill>
        <a:ln w="952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100" b="1">
              <a:solidFill>
                <a:schemeClr val="bg1"/>
              </a:solidFill>
            </a:rPr>
            <a:t>Profit Factor = (Win%</a:t>
          </a:r>
          <a:r>
            <a:rPr lang="es-PE" sz="1100" b="1" baseline="0">
              <a:solidFill>
                <a:schemeClr val="bg1"/>
              </a:solidFill>
            </a:rPr>
            <a:t> x Avg.Win) / (Loss% x Avg. Loss)</a:t>
          </a:r>
          <a:endParaRPr lang="es-PE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263769</xdr:colOff>
      <xdr:row>15</xdr:row>
      <xdr:rowOff>175846</xdr:rowOff>
    </xdr:from>
    <xdr:to>
      <xdr:col>15</xdr:col>
      <xdr:colOff>527538</xdr:colOff>
      <xdr:row>19</xdr:row>
      <xdr:rowOff>36635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16273A94-EAC4-464F-8E00-A784B30D84AF}"/>
            </a:ext>
          </a:extLst>
        </xdr:cNvPr>
        <xdr:cNvSpPr txBox="1"/>
      </xdr:nvSpPr>
      <xdr:spPr>
        <a:xfrm>
          <a:off x="6197844" y="2957146"/>
          <a:ext cx="2425944" cy="622789"/>
        </a:xfrm>
        <a:prstGeom prst="rect">
          <a:avLst/>
        </a:prstGeom>
        <a:ln/>
        <a:effectLst>
          <a:outerShdw blurRad="50800" dist="38100" dir="16200000" rotWithShape="0">
            <a:prstClr val="black">
              <a:alpha val="40000"/>
            </a:prstClr>
          </a:outerShdw>
        </a:effectLst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600" b="1"/>
            <a:t>PROFIT FACTOR</a:t>
          </a:r>
        </a:p>
        <a:p>
          <a:pPr algn="ctr"/>
          <a:r>
            <a:rPr lang="es-PE" sz="1600" b="1"/>
            <a:t>(FACTOR</a:t>
          </a:r>
          <a:r>
            <a:rPr lang="es-PE" sz="1600" b="1" baseline="0"/>
            <a:t> DE BENEFICIO)</a:t>
          </a:r>
          <a:endParaRPr lang="es-PE" sz="1600" b="1"/>
        </a:p>
      </xdr:txBody>
    </xdr:sp>
    <xdr:clientData/>
  </xdr:twoCellAnchor>
  <xdr:twoCellAnchor>
    <xdr:from>
      <xdr:col>6</xdr:col>
      <xdr:colOff>256443</xdr:colOff>
      <xdr:row>15</xdr:row>
      <xdr:rowOff>168520</xdr:rowOff>
    </xdr:from>
    <xdr:to>
      <xdr:col>10</xdr:col>
      <xdr:colOff>51289</xdr:colOff>
      <xdr:row>19</xdr:row>
      <xdr:rowOff>29309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2D9B304-F434-465F-93B8-A66D64C21E51}"/>
            </a:ext>
          </a:extLst>
        </xdr:cNvPr>
        <xdr:cNvSpPr txBox="1"/>
      </xdr:nvSpPr>
      <xdr:spPr>
        <a:xfrm>
          <a:off x="2713893" y="2949820"/>
          <a:ext cx="2766646" cy="622789"/>
        </a:xfrm>
        <a:prstGeom prst="rect">
          <a:avLst/>
        </a:prstGeom>
        <a:ln/>
        <a:effectLst>
          <a:outerShdw blurRad="50800" dist="38100" dir="16200000" rotWithShape="0">
            <a:prstClr val="black">
              <a:alpha val="40000"/>
            </a:prstClr>
          </a:outerShdw>
        </a:effectLst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600" b="1"/>
            <a:t>PROFIT FACTOR</a:t>
          </a:r>
        </a:p>
        <a:p>
          <a:pPr algn="ctr"/>
          <a:r>
            <a:rPr lang="es-PE" sz="1600" b="1"/>
            <a:t>(FACTOR</a:t>
          </a:r>
          <a:r>
            <a:rPr lang="es-PE" sz="1600" b="1" baseline="0"/>
            <a:t> DE BENEFICIO)</a:t>
          </a:r>
          <a:endParaRPr lang="es-PE" sz="1600" b="1"/>
        </a:p>
      </xdr:txBody>
    </xdr:sp>
    <xdr:clientData/>
  </xdr:twoCellAnchor>
  <xdr:twoCellAnchor>
    <xdr:from>
      <xdr:col>9</xdr:col>
      <xdr:colOff>549519</xdr:colOff>
      <xdr:row>23</xdr:row>
      <xdr:rowOff>58614</xdr:rowOff>
    </xdr:from>
    <xdr:to>
      <xdr:col>11</xdr:col>
      <xdr:colOff>117231</xdr:colOff>
      <xdr:row>23</xdr:row>
      <xdr:rowOff>190499</xdr:rowOff>
    </xdr:to>
    <xdr:sp macro="" textlink="">
      <xdr:nvSpPr>
        <xdr:cNvPr id="12" name="Flecha: a la derecha 11">
          <a:extLst>
            <a:ext uri="{FF2B5EF4-FFF2-40B4-BE49-F238E27FC236}">
              <a16:creationId xmlns:a16="http://schemas.microsoft.com/office/drawing/2014/main" id="{934BE3BC-5867-496C-A3B0-498B8C5C20FB}"/>
            </a:ext>
          </a:extLst>
        </xdr:cNvPr>
        <xdr:cNvSpPr/>
      </xdr:nvSpPr>
      <xdr:spPr>
        <a:xfrm>
          <a:off x="5264394" y="4430589"/>
          <a:ext cx="510687" cy="131885"/>
        </a:xfrm>
        <a:prstGeom prst="rightArrow">
          <a:avLst/>
        </a:prstGeom>
        <a:solidFill>
          <a:schemeClr val="tx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58615</xdr:colOff>
      <xdr:row>20</xdr:row>
      <xdr:rowOff>73269</xdr:rowOff>
    </xdr:from>
    <xdr:to>
      <xdr:col>11</xdr:col>
      <xdr:colOff>227135</xdr:colOff>
      <xdr:row>20</xdr:row>
      <xdr:rowOff>205154</xdr:rowOff>
    </xdr:to>
    <xdr:sp macro="" textlink="">
      <xdr:nvSpPr>
        <xdr:cNvPr id="13" name="Flecha: a la derecha 12">
          <a:extLst>
            <a:ext uri="{FF2B5EF4-FFF2-40B4-BE49-F238E27FC236}">
              <a16:creationId xmlns:a16="http://schemas.microsoft.com/office/drawing/2014/main" id="{146DBE85-EE6E-4C20-BD9F-36E1590A2275}"/>
            </a:ext>
          </a:extLst>
        </xdr:cNvPr>
        <xdr:cNvSpPr/>
      </xdr:nvSpPr>
      <xdr:spPr>
        <a:xfrm>
          <a:off x="5487865" y="3816594"/>
          <a:ext cx="397120" cy="131885"/>
        </a:xfrm>
        <a:prstGeom prst="rightArrow">
          <a:avLst/>
        </a:prstGeom>
        <a:solidFill>
          <a:schemeClr val="tx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571499</xdr:colOff>
      <xdr:row>25</xdr:row>
      <xdr:rowOff>117232</xdr:rowOff>
    </xdr:from>
    <xdr:to>
      <xdr:col>9</xdr:col>
      <xdr:colOff>476249</xdr:colOff>
      <xdr:row>28</xdr:row>
      <xdr:rowOff>73270</xdr:rowOff>
    </xdr:to>
    <xdr:sp macro="" textlink="">
      <xdr:nvSpPr>
        <xdr:cNvPr id="14" name="Rectángulo: esquinas redondeadas 13">
          <a:extLst>
            <a:ext uri="{FF2B5EF4-FFF2-40B4-BE49-F238E27FC236}">
              <a16:creationId xmlns:a16="http://schemas.microsoft.com/office/drawing/2014/main" id="{11662649-17B5-40FB-A1A8-A14648A5C971}"/>
            </a:ext>
          </a:extLst>
        </xdr:cNvPr>
        <xdr:cNvSpPr/>
      </xdr:nvSpPr>
      <xdr:spPr>
        <a:xfrm>
          <a:off x="3305174" y="4917832"/>
          <a:ext cx="1885950" cy="527538"/>
        </a:xfrm>
        <a:prstGeom prst="roundRect">
          <a:avLst/>
        </a:prstGeom>
        <a:noFill/>
        <a:ln w="1270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18</xdr:col>
      <xdr:colOff>43962</xdr:colOff>
      <xdr:row>2</xdr:row>
      <xdr:rowOff>29308</xdr:rowOff>
    </xdr:from>
    <xdr:to>
      <xdr:col>25</xdr:col>
      <xdr:colOff>615461</xdr:colOff>
      <xdr:row>15</xdr:row>
      <xdr:rowOff>183174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FA407DEA-98FF-4A66-9DF6-C12AD08B55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65942</xdr:colOff>
      <xdr:row>12</xdr:row>
      <xdr:rowOff>102578</xdr:rowOff>
    </xdr:from>
    <xdr:to>
      <xdr:col>25</xdr:col>
      <xdr:colOff>468923</xdr:colOff>
      <xdr:row>12</xdr:row>
      <xdr:rowOff>102578</xdr:rowOff>
    </xdr:to>
    <xdr:cxnSp macro="">
      <xdr:nvCxnSpPr>
        <xdr:cNvPr id="22" name="Conector recto 21">
          <a:extLst>
            <a:ext uri="{FF2B5EF4-FFF2-40B4-BE49-F238E27FC236}">
              <a16:creationId xmlns:a16="http://schemas.microsoft.com/office/drawing/2014/main" id="{B9E47732-872F-9686-6EB2-81F29EB99FC0}"/>
            </a:ext>
          </a:extLst>
        </xdr:cNvPr>
        <xdr:cNvCxnSpPr/>
      </xdr:nvCxnSpPr>
      <xdr:spPr>
        <a:xfrm>
          <a:off x="9774115" y="2286001"/>
          <a:ext cx="3568212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18</xdr:col>
      <xdr:colOff>36634</xdr:colOff>
      <xdr:row>17</xdr:row>
      <xdr:rowOff>95247</xdr:rowOff>
    </xdr:from>
    <xdr:to>
      <xdr:col>25</xdr:col>
      <xdr:colOff>608133</xdr:colOff>
      <xdr:row>24</xdr:row>
      <xdr:rowOff>95250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292400E2-CED3-660C-F16D-00EB4298F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334499" y="3245824"/>
          <a:ext cx="4147038" cy="1450734"/>
        </a:xfrm>
        <a:prstGeom prst="rect">
          <a:avLst/>
        </a:prstGeom>
      </xdr:spPr>
    </xdr:pic>
    <xdr:clientData/>
  </xdr:twoCellAnchor>
  <xdr:twoCellAnchor>
    <xdr:from>
      <xdr:col>18</xdr:col>
      <xdr:colOff>0</xdr:colOff>
      <xdr:row>17</xdr:row>
      <xdr:rowOff>131884</xdr:rowOff>
    </xdr:from>
    <xdr:to>
      <xdr:col>25</xdr:col>
      <xdr:colOff>622788</xdr:colOff>
      <xdr:row>24</xdr:row>
      <xdr:rowOff>65942</xdr:rowOff>
    </xdr:to>
    <xdr:sp macro="" textlink="">
      <xdr:nvSpPr>
        <xdr:cNvPr id="25" name="Rectángulo: esquinas redondeadas 24">
          <a:extLst>
            <a:ext uri="{FF2B5EF4-FFF2-40B4-BE49-F238E27FC236}">
              <a16:creationId xmlns:a16="http://schemas.microsoft.com/office/drawing/2014/main" id="{DE7280E5-C8FA-4682-95C3-6A47F6AA413F}"/>
            </a:ext>
          </a:extLst>
        </xdr:cNvPr>
        <xdr:cNvSpPr/>
      </xdr:nvSpPr>
      <xdr:spPr>
        <a:xfrm>
          <a:off x="9297865" y="3282461"/>
          <a:ext cx="4198327" cy="1384789"/>
        </a:xfrm>
        <a:prstGeom prst="round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rcbXENVrlF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youtu.be/rcbXENVrlF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B3C3D-8AD1-47B7-AEF5-D41DEA1FD30C}">
  <dimension ref="A1:AA34"/>
  <sheetViews>
    <sheetView showGridLines="0" tabSelected="1" zoomScale="130" zoomScaleNormal="130" workbookViewId="0">
      <selection activeCell="M12" sqref="M12:P12"/>
    </sheetView>
  </sheetViews>
  <sheetFormatPr baseColWidth="10" defaultColWidth="0" defaultRowHeight="15" customHeight="1" zeroHeight="1" x14ac:dyDescent="0.25"/>
  <cols>
    <col min="1" max="1" width="3.28515625" style="5" customWidth="1"/>
    <col min="2" max="2" width="1.7109375" style="5" customWidth="1"/>
    <col min="3" max="3" width="6.140625" style="5" bestFit="1" customWidth="1"/>
    <col min="4" max="4" width="6" style="5" customWidth="1"/>
    <col min="5" max="5" width="8.7109375" style="5" customWidth="1"/>
    <col min="6" max="6" width="11" style="5" customWidth="1"/>
    <col min="7" max="7" width="4.140625" style="5" customWidth="1"/>
    <col min="8" max="8" width="18.28515625" style="5" bestFit="1" customWidth="1"/>
    <col min="9" max="9" width="11.42578125" style="5" customWidth="1"/>
    <col min="10" max="10" width="10.7109375" style="5" bestFit="1" customWidth="1"/>
    <col min="11" max="11" width="3.42578125" style="5" customWidth="1"/>
    <col min="12" max="12" width="4.140625" style="5" customWidth="1"/>
    <col min="13" max="13" width="9.5703125" style="5" customWidth="1"/>
    <col min="14" max="16" width="11.42578125" style="5" customWidth="1"/>
    <col min="17" max="17" width="4.28515625" style="5" customWidth="1"/>
    <col min="18" max="18" width="2.140625" style="5" customWidth="1"/>
    <col min="19" max="19" width="6.140625" style="6" bestFit="1" customWidth="1"/>
    <col min="20" max="20" width="3.7109375" style="7" customWidth="1"/>
    <col min="21" max="21" width="7.7109375" style="5" bestFit="1" customWidth="1"/>
    <col min="22" max="22" width="10.7109375" style="5" bestFit="1" customWidth="1"/>
    <col min="23" max="23" width="3.28515625" style="5" customWidth="1"/>
    <col min="24" max="24" width="14.85546875" style="5" bestFit="1" customWidth="1"/>
    <col min="25" max="25" width="7.140625" style="5" customWidth="1"/>
    <col min="26" max="26" width="9.5703125" style="5" bestFit="1" customWidth="1"/>
    <col min="27" max="27" width="2.42578125" style="5" customWidth="1"/>
    <col min="28" max="16384" width="11.42578125" style="5" hidden="1"/>
  </cols>
  <sheetData>
    <row r="1" spans="1:26" ht="6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1"/>
      <c r="M1" s="31"/>
      <c r="N1" s="31"/>
      <c r="O1" s="31"/>
      <c r="P1" s="31"/>
      <c r="Q1" s="31"/>
      <c r="R1" s="64"/>
      <c r="S1" s="65"/>
      <c r="T1" s="66"/>
      <c r="U1" s="64"/>
      <c r="V1" s="64"/>
      <c r="W1" s="64"/>
      <c r="X1" s="64"/>
      <c r="Y1" s="64"/>
      <c r="Z1" s="64"/>
    </row>
    <row r="2" spans="1:26" ht="6.75" customHeight="1" x14ac:dyDescent="0.25">
      <c r="A2" s="1"/>
      <c r="B2" s="2"/>
      <c r="C2" s="2"/>
      <c r="D2" s="2"/>
      <c r="E2" s="2"/>
      <c r="F2" s="2"/>
      <c r="G2" s="2"/>
      <c r="H2" s="2"/>
      <c r="I2" s="2"/>
      <c r="J2" s="3"/>
      <c r="K2" s="3"/>
      <c r="L2" s="30"/>
      <c r="M2" s="31"/>
      <c r="N2" s="31"/>
      <c r="O2" s="31"/>
      <c r="P2" s="31"/>
      <c r="Q2" s="31"/>
      <c r="R2" s="64"/>
      <c r="S2" s="67"/>
      <c r="T2" s="67"/>
      <c r="U2" s="67"/>
      <c r="V2" s="67"/>
      <c r="W2" s="67"/>
      <c r="X2" s="67"/>
      <c r="Y2" s="67"/>
      <c r="Z2" s="67"/>
    </row>
    <row r="3" spans="1:26" x14ac:dyDescent="0.25">
      <c r="A3" s="1"/>
      <c r="B3" s="2"/>
      <c r="C3" s="6"/>
      <c r="D3" s="46" t="s">
        <v>10</v>
      </c>
      <c r="E3" s="46"/>
      <c r="F3" s="8">
        <v>2000</v>
      </c>
      <c r="L3" s="30"/>
      <c r="M3" s="31"/>
      <c r="N3" s="31"/>
      <c r="O3" s="31"/>
      <c r="P3" s="31"/>
      <c r="Q3" s="31"/>
      <c r="R3" s="64"/>
      <c r="S3" s="67"/>
      <c r="T3" s="67"/>
      <c r="U3" s="67"/>
      <c r="V3" s="67"/>
      <c r="W3" s="67"/>
      <c r="X3" s="67"/>
      <c r="Y3" s="67"/>
      <c r="Z3" s="67"/>
    </row>
    <row r="4" spans="1:26" ht="16.5" thickBot="1" x14ac:dyDescent="0.3">
      <c r="A4" s="1"/>
      <c r="B4" s="2"/>
      <c r="C4" s="6"/>
      <c r="D4" s="7"/>
      <c r="I4" s="9" t="s">
        <v>8</v>
      </c>
      <c r="J4" s="9" t="s">
        <v>9</v>
      </c>
      <c r="K4" s="34"/>
      <c r="L4" s="30"/>
      <c r="M4" s="30"/>
      <c r="N4" s="31"/>
      <c r="O4" s="31"/>
      <c r="P4" s="31"/>
      <c r="Q4" s="31"/>
      <c r="R4" s="64"/>
      <c r="S4" s="67"/>
      <c r="T4" s="67"/>
      <c r="U4" s="67"/>
      <c r="V4" s="67"/>
      <c r="W4" s="67"/>
      <c r="X4" s="67"/>
      <c r="Y4" s="67"/>
      <c r="Z4" s="67"/>
    </row>
    <row r="5" spans="1:26" ht="15.75" x14ac:dyDescent="0.25">
      <c r="A5" s="1"/>
      <c r="B5" s="2"/>
      <c r="C5" s="10" t="s">
        <v>2</v>
      </c>
      <c r="D5" s="47" t="s">
        <v>3</v>
      </c>
      <c r="E5" s="48"/>
      <c r="F5" s="10" t="s">
        <v>5</v>
      </c>
      <c r="H5" s="11" t="s">
        <v>18</v>
      </c>
      <c r="I5" s="12">
        <f>COUNTIF(D6:D31,"G")</f>
        <v>15</v>
      </c>
      <c r="J5" s="13">
        <f>I5/I7</f>
        <v>0.57692307692307687</v>
      </c>
      <c r="K5" s="35"/>
      <c r="L5" s="30"/>
      <c r="M5" s="30"/>
      <c r="N5" s="31"/>
      <c r="O5" s="31"/>
      <c r="P5" s="31"/>
      <c r="Q5" s="31"/>
      <c r="R5" s="64"/>
      <c r="S5" s="67"/>
      <c r="T5" s="67"/>
      <c r="U5" s="67"/>
      <c r="V5" s="67"/>
      <c r="W5" s="67"/>
      <c r="X5" s="67"/>
      <c r="Y5" s="67"/>
      <c r="Z5" s="67"/>
    </row>
    <row r="6" spans="1:26" ht="15.75" x14ac:dyDescent="0.25">
      <c r="A6" s="1"/>
      <c r="B6" s="2"/>
      <c r="C6" s="14">
        <v>1</v>
      </c>
      <c r="D6" s="15" t="s">
        <v>6</v>
      </c>
      <c r="E6" s="16">
        <v>50</v>
      </c>
      <c r="F6" s="17">
        <f>F3+E6</f>
        <v>2050</v>
      </c>
      <c r="H6" s="18" t="s">
        <v>19</v>
      </c>
      <c r="I6" s="12">
        <f>COUNTIF(D6:D31,"P")</f>
        <v>11</v>
      </c>
      <c r="J6" s="13">
        <f>I6/I7</f>
        <v>0.42307692307692307</v>
      </c>
      <c r="K6" s="35"/>
      <c r="L6" s="30"/>
      <c r="M6" s="31"/>
      <c r="N6" s="31"/>
      <c r="O6" s="31"/>
      <c r="P6" s="31"/>
      <c r="Q6" s="31"/>
      <c r="R6" s="64"/>
      <c r="S6" s="67"/>
      <c r="T6" s="67"/>
      <c r="U6" s="67"/>
      <c r="V6" s="67"/>
      <c r="W6" s="67"/>
      <c r="X6" s="67"/>
      <c r="Y6" s="67"/>
      <c r="Z6" s="67"/>
    </row>
    <row r="7" spans="1:26" ht="15.75" x14ac:dyDescent="0.25">
      <c r="A7" s="1"/>
      <c r="B7" s="2"/>
      <c r="C7" s="14">
        <v>2</v>
      </c>
      <c r="D7" s="15" t="s">
        <v>7</v>
      </c>
      <c r="E7" s="19">
        <v>-48</v>
      </c>
      <c r="F7" s="17">
        <f>F6+E7</f>
        <v>2002</v>
      </c>
      <c r="H7" s="20"/>
      <c r="I7" s="21">
        <f>SUM(I5:I6)</f>
        <v>26</v>
      </c>
      <c r="J7" s="22">
        <f>IF(J5="","",SUM(J5:J6))</f>
        <v>1</v>
      </c>
      <c r="K7" s="36"/>
      <c r="L7" s="30"/>
      <c r="M7" s="31"/>
      <c r="N7" s="31"/>
      <c r="O7" s="31"/>
      <c r="P7" s="31"/>
      <c r="Q7" s="31"/>
      <c r="R7" s="64"/>
      <c r="S7" s="67"/>
      <c r="T7" s="67"/>
      <c r="U7" s="67"/>
      <c r="V7" s="67"/>
      <c r="W7" s="67"/>
      <c r="X7" s="67"/>
      <c r="Y7" s="67"/>
      <c r="Z7" s="67"/>
    </row>
    <row r="8" spans="1:26" x14ac:dyDescent="0.25">
      <c r="A8" s="1"/>
      <c r="B8" s="2"/>
      <c r="C8" s="14">
        <v>3</v>
      </c>
      <c r="D8" s="15" t="s">
        <v>6</v>
      </c>
      <c r="E8" s="16">
        <v>70</v>
      </c>
      <c r="F8" s="17">
        <f t="shared" ref="F8:F30" si="0">F7+E8</f>
        <v>2072</v>
      </c>
      <c r="L8" s="30"/>
      <c r="M8" s="31"/>
      <c r="N8" s="31"/>
      <c r="O8" s="31"/>
      <c r="P8" s="31"/>
      <c r="Q8" s="31"/>
      <c r="R8" s="64"/>
      <c r="S8" s="67"/>
      <c r="T8" s="67"/>
      <c r="U8" s="67"/>
      <c r="V8" s="67"/>
      <c r="W8" s="67"/>
      <c r="X8" s="67"/>
      <c r="Y8" s="67"/>
      <c r="Z8" s="67"/>
    </row>
    <row r="9" spans="1:26" x14ac:dyDescent="0.25">
      <c r="A9" s="1"/>
      <c r="B9" s="2"/>
      <c r="C9" s="14">
        <v>4</v>
      </c>
      <c r="D9" s="15" t="s">
        <v>7</v>
      </c>
      <c r="E9" s="19">
        <v>-44</v>
      </c>
      <c r="F9" s="17">
        <f t="shared" si="0"/>
        <v>2028</v>
      </c>
      <c r="L9" s="30"/>
      <c r="M9" s="31"/>
      <c r="N9" s="31"/>
      <c r="O9" s="31"/>
      <c r="P9" s="31"/>
      <c r="Q9" s="31"/>
      <c r="R9" s="64"/>
      <c r="S9" s="67"/>
      <c r="T9" s="67"/>
      <c r="U9" s="67"/>
      <c r="V9" s="67"/>
      <c r="W9" s="67"/>
      <c r="X9" s="67"/>
      <c r="Y9" s="67"/>
      <c r="Z9" s="67"/>
    </row>
    <row r="10" spans="1:26" ht="15.75" x14ac:dyDescent="0.25">
      <c r="A10" s="1"/>
      <c r="B10" s="2"/>
      <c r="C10" s="14">
        <v>5</v>
      </c>
      <c r="D10" s="15" t="s">
        <v>6</v>
      </c>
      <c r="E10" s="16">
        <v>80</v>
      </c>
      <c r="F10" s="17">
        <f t="shared" si="0"/>
        <v>2108</v>
      </c>
      <c r="H10" s="49" t="s">
        <v>14</v>
      </c>
      <c r="I10" s="50"/>
      <c r="J10" s="23">
        <f ca="1">SUMIF(D6:E31,"G",E6:E31)</f>
        <v>914</v>
      </c>
      <c r="K10" s="37"/>
      <c r="L10" s="30"/>
      <c r="M10" s="31"/>
      <c r="N10" s="31"/>
      <c r="O10" s="31"/>
      <c r="P10" s="31"/>
      <c r="Q10" s="31"/>
      <c r="R10" s="64"/>
      <c r="S10" s="67"/>
      <c r="T10" s="67"/>
      <c r="U10" s="67"/>
      <c r="V10" s="67"/>
      <c r="W10" s="67"/>
      <c r="X10" s="67"/>
      <c r="Y10" s="67"/>
      <c r="Z10" s="67"/>
    </row>
    <row r="11" spans="1:26" ht="15.75" x14ac:dyDescent="0.25">
      <c r="A11" s="1"/>
      <c r="B11" s="2"/>
      <c r="C11" s="14">
        <v>6</v>
      </c>
      <c r="D11" s="15" t="s">
        <v>6</v>
      </c>
      <c r="E11" s="16">
        <v>95</v>
      </c>
      <c r="F11" s="17">
        <f t="shared" si="0"/>
        <v>2203</v>
      </c>
      <c r="H11" s="49" t="s">
        <v>15</v>
      </c>
      <c r="I11" s="50"/>
      <c r="J11" s="24">
        <f ca="1">ABS(SUMIF(D6:E31,"P",E6:E31))</f>
        <v>480</v>
      </c>
      <c r="K11" s="38"/>
      <c r="L11" s="30"/>
      <c r="M11" s="32"/>
      <c r="N11" s="31"/>
      <c r="O11" s="31"/>
      <c r="P11" s="31"/>
      <c r="Q11" s="31"/>
      <c r="R11" s="64"/>
      <c r="S11" s="67"/>
      <c r="T11" s="67"/>
      <c r="U11" s="67"/>
      <c r="V11" s="67"/>
      <c r="W11" s="67"/>
      <c r="X11" s="67"/>
      <c r="Y11" s="67"/>
      <c r="Z11" s="67"/>
    </row>
    <row r="12" spans="1:26" ht="19.5" x14ac:dyDescent="0.25">
      <c r="A12" s="1"/>
      <c r="B12" s="2"/>
      <c r="C12" s="14">
        <v>7</v>
      </c>
      <c r="D12" s="15" t="s">
        <v>7</v>
      </c>
      <c r="E12" s="19">
        <v>-45</v>
      </c>
      <c r="F12" s="17">
        <f t="shared" si="0"/>
        <v>2158</v>
      </c>
      <c r="H12" s="25"/>
      <c r="I12" s="12" t="s">
        <v>11</v>
      </c>
      <c r="J12" s="26">
        <f ca="1">J10-J11</f>
        <v>434</v>
      </c>
      <c r="K12" s="39"/>
      <c r="L12" s="30"/>
      <c r="M12" s="45" t="s">
        <v>4</v>
      </c>
      <c r="N12" s="45"/>
      <c r="O12" s="45"/>
      <c r="P12" s="45"/>
      <c r="Q12" s="31"/>
      <c r="R12" s="64"/>
      <c r="S12" s="67"/>
      <c r="T12" s="67"/>
      <c r="U12" s="67"/>
      <c r="V12" s="67"/>
      <c r="W12" s="67"/>
      <c r="X12" s="67"/>
      <c r="Y12" s="67"/>
      <c r="Z12" s="67"/>
    </row>
    <row r="13" spans="1:26" x14ac:dyDescent="0.25">
      <c r="A13" s="1"/>
      <c r="B13" s="2"/>
      <c r="C13" s="14">
        <v>8</v>
      </c>
      <c r="D13" s="15" t="s">
        <v>6</v>
      </c>
      <c r="E13" s="16">
        <v>73</v>
      </c>
      <c r="F13" s="17">
        <f t="shared" si="0"/>
        <v>2231</v>
      </c>
      <c r="H13" s="27"/>
      <c r="L13" s="30"/>
      <c r="M13" s="32"/>
      <c r="N13" s="31"/>
      <c r="O13" s="31"/>
      <c r="P13" s="31"/>
      <c r="Q13" s="31"/>
      <c r="R13" s="64"/>
      <c r="S13" s="67"/>
      <c r="T13" s="67"/>
      <c r="U13" s="67"/>
      <c r="V13" s="67"/>
      <c r="W13" s="67"/>
      <c r="X13" s="67"/>
      <c r="Y13" s="67"/>
      <c r="Z13" s="67"/>
    </row>
    <row r="14" spans="1:26" ht="15.75" x14ac:dyDescent="0.25">
      <c r="A14" s="1"/>
      <c r="B14" s="2"/>
      <c r="C14" s="14">
        <v>9</v>
      </c>
      <c r="D14" s="15" t="s">
        <v>7</v>
      </c>
      <c r="E14" s="19">
        <v>-38</v>
      </c>
      <c r="F14" s="17">
        <f t="shared" si="0"/>
        <v>2193</v>
      </c>
      <c r="H14" s="51" t="s">
        <v>16</v>
      </c>
      <c r="I14" s="52"/>
      <c r="J14" s="23">
        <f ca="1">J10/I5</f>
        <v>60.93333333333333</v>
      </c>
      <c r="K14" s="37"/>
      <c r="L14" s="30"/>
      <c r="M14" s="31"/>
      <c r="N14" s="31"/>
      <c r="O14" s="31"/>
      <c r="P14" s="31"/>
      <c r="Q14" s="31"/>
      <c r="R14" s="64"/>
      <c r="S14" s="67"/>
      <c r="T14" s="67"/>
      <c r="U14" s="67"/>
      <c r="V14" s="67"/>
      <c r="W14" s="67"/>
      <c r="X14" s="67"/>
      <c r="Y14" s="67"/>
      <c r="Z14" s="67"/>
    </row>
    <row r="15" spans="1:26" ht="15.75" x14ac:dyDescent="0.25">
      <c r="A15" s="1"/>
      <c r="B15" s="2"/>
      <c r="C15" s="14">
        <v>10</v>
      </c>
      <c r="D15" s="15" t="s">
        <v>7</v>
      </c>
      <c r="E15" s="19">
        <v>-30</v>
      </c>
      <c r="F15" s="17">
        <f t="shared" si="0"/>
        <v>2163</v>
      </c>
      <c r="H15" s="51" t="s">
        <v>17</v>
      </c>
      <c r="I15" s="52"/>
      <c r="J15" s="24">
        <f ca="1">J11/I6</f>
        <v>43.636363636363633</v>
      </c>
      <c r="K15" s="38"/>
      <c r="L15" s="30"/>
      <c r="M15" s="31"/>
      <c r="N15" s="30"/>
      <c r="O15" s="30"/>
      <c r="P15" s="31"/>
      <c r="Q15" s="31"/>
      <c r="R15" s="64"/>
      <c r="S15" s="67"/>
      <c r="T15" s="67"/>
      <c r="U15" s="67"/>
      <c r="V15" s="67"/>
      <c r="W15" s="67"/>
      <c r="X15" s="67"/>
      <c r="Y15" s="67"/>
      <c r="Z15" s="67"/>
    </row>
    <row r="16" spans="1:26" x14ac:dyDescent="0.25">
      <c r="A16" s="1"/>
      <c r="B16" s="2"/>
      <c r="C16" s="14">
        <v>11</v>
      </c>
      <c r="D16" s="15" t="s">
        <v>6</v>
      </c>
      <c r="E16" s="16">
        <v>78</v>
      </c>
      <c r="F16" s="17">
        <f t="shared" si="0"/>
        <v>2241</v>
      </c>
      <c r="L16" s="30"/>
      <c r="M16" s="31"/>
      <c r="N16" s="31"/>
      <c r="O16" s="31"/>
      <c r="P16" s="31"/>
      <c r="Q16" s="31"/>
      <c r="R16" s="64"/>
      <c r="S16" s="67"/>
      <c r="T16" s="67"/>
      <c r="U16" s="67"/>
      <c r="V16" s="67"/>
      <c r="W16" s="67"/>
      <c r="X16" s="67"/>
      <c r="Y16" s="67"/>
      <c r="Z16" s="67"/>
    </row>
    <row r="17" spans="1:26" x14ac:dyDescent="0.25">
      <c r="A17" s="1"/>
      <c r="B17" s="2"/>
      <c r="C17" s="14">
        <v>12</v>
      </c>
      <c r="D17" s="15" t="s">
        <v>6</v>
      </c>
      <c r="E17" s="16">
        <v>82</v>
      </c>
      <c r="F17" s="17">
        <f t="shared" si="0"/>
        <v>2323</v>
      </c>
      <c r="L17" s="30"/>
      <c r="M17" s="31"/>
      <c r="N17" s="31"/>
      <c r="O17" s="31"/>
      <c r="P17" s="31"/>
      <c r="Q17" s="31"/>
      <c r="R17" s="64"/>
      <c r="S17" s="67"/>
      <c r="T17" s="67"/>
      <c r="U17" s="67"/>
      <c r="V17" s="67"/>
      <c r="W17" s="67"/>
      <c r="X17" s="67"/>
      <c r="Y17" s="67"/>
      <c r="Z17" s="67"/>
    </row>
    <row r="18" spans="1:26" x14ac:dyDescent="0.25">
      <c r="A18" s="1"/>
      <c r="B18" s="2"/>
      <c r="C18" s="14">
        <v>13</v>
      </c>
      <c r="D18" s="15" t="s">
        <v>6</v>
      </c>
      <c r="E18" s="16">
        <v>40</v>
      </c>
      <c r="F18" s="17">
        <f t="shared" si="0"/>
        <v>2363</v>
      </c>
      <c r="L18" s="30"/>
      <c r="M18" s="31"/>
      <c r="N18" s="31"/>
      <c r="O18" s="31"/>
      <c r="P18" s="31"/>
      <c r="Q18" s="31"/>
      <c r="R18" s="64"/>
      <c r="S18" s="67"/>
      <c r="T18" s="67"/>
      <c r="U18" s="67"/>
      <c r="V18" s="67"/>
      <c r="W18" s="67"/>
      <c r="X18" s="67"/>
      <c r="Y18" s="67"/>
      <c r="Z18" s="67"/>
    </row>
    <row r="19" spans="1:26" x14ac:dyDescent="0.25">
      <c r="A19" s="1"/>
      <c r="B19" s="2"/>
      <c r="C19" s="14">
        <v>14</v>
      </c>
      <c r="D19" s="15" t="s">
        <v>7</v>
      </c>
      <c r="E19" s="19">
        <v>-25</v>
      </c>
      <c r="F19" s="17">
        <f t="shared" si="0"/>
        <v>2338</v>
      </c>
      <c r="L19" s="30"/>
      <c r="M19" s="31" t="s">
        <v>0</v>
      </c>
      <c r="N19" s="31" t="s">
        <v>0</v>
      </c>
      <c r="O19" s="31" t="s">
        <v>0</v>
      </c>
      <c r="P19" s="31"/>
      <c r="Q19" s="31"/>
      <c r="R19" s="64"/>
      <c r="S19" s="67"/>
      <c r="T19" s="67"/>
      <c r="U19" s="67"/>
      <c r="V19" s="67"/>
      <c r="W19" s="67"/>
      <c r="X19" s="67"/>
      <c r="Y19" s="67"/>
      <c r="Z19" s="67"/>
    </row>
    <row r="20" spans="1:26" ht="15.75" x14ac:dyDescent="0.25">
      <c r="A20" s="1"/>
      <c r="B20" s="2"/>
      <c r="C20" s="14">
        <v>15</v>
      </c>
      <c r="D20" s="15" t="s">
        <v>6</v>
      </c>
      <c r="E20" s="16">
        <v>90</v>
      </c>
      <c r="F20" s="17">
        <f t="shared" si="0"/>
        <v>2428</v>
      </c>
      <c r="H20" s="53"/>
      <c r="I20" s="53"/>
      <c r="J20" s="53"/>
      <c r="L20" s="30"/>
      <c r="M20" s="31"/>
      <c r="N20" s="31"/>
      <c r="O20" s="31"/>
      <c r="P20" s="31"/>
      <c r="Q20" s="31"/>
      <c r="R20" s="64"/>
      <c r="S20" s="67"/>
      <c r="T20" s="67"/>
      <c r="U20" s="67"/>
      <c r="V20" s="67"/>
      <c r="W20" s="67"/>
      <c r="X20" s="67"/>
      <c r="Y20" s="67"/>
      <c r="Z20" s="67"/>
    </row>
    <row r="21" spans="1:26" ht="18.75" x14ac:dyDescent="0.3">
      <c r="A21" s="1"/>
      <c r="B21" s="2"/>
      <c r="C21" s="14">
        <v>16</v>
      </c>
      <c r="D21" s="15" t="s">
        <v>6</v>
      </c>
      <c r="E21" s="16">
        <v>70</v>
      </c>
      <c r="F21" s="17">
        <f t="shared" si="0"/>
        <v>2498</v>
      </c>
      <c r="H21" s="40" t="s">
        <v>13</v>
      </c>
      <c r="I21" s="54">
        <f ca="1">J10/J11</f>
        <v>1.9041666666666666</v>
      </c>
      <c r="J21" s="54"/>
      <c r="L21" s="30"/>
      <c r="M21" s="31"/>
      <c r="N21" s="31"/>
      <c r="O21" s="31"/>
      <c r="P21" s="31"/>
      <c r="Q21" s="31"/>
      <c r="R21" s="64"/>
      <c r="S21" s="67"/>
      <c r="T21" s="67"/>
      <c r="U21" s="67"/>
      <c r="V21" s="67"/>
      <c r="W21" s="67"/>
      <c r="X21" s="67"/>
      <c r="Y21" s="67"/>
      <c r="Z21" s="67"/>
    </row>
    <row r="22" spans="1:26" x14ac:dyDescent="0.25">
      <c r="A22" s="1"/>
      <c r="B22" s="2"/>
      <c r="C22" s="14">
        <v>17</v>
      </c>
      <c r="D22" s="15" t="s">
        <v>6</v>
      </c>
      <c r="E22" s="16">
        <v>55</v>
      </c>
      <c r="F22" s="17">
        <f t="shared" si="0"/>
        <v>2553</v>
      </c>
      <c r="L22" s="30"/>
      <c r="M22" s="31"/>
      <c r="N22" s="31"/>
      <c r="O22" s="31"/>
      <c r="P22" s="31"/>
      <c r="Q22" s="31"/>
      <c r="R22" s="64"/>
      <c r="S22" s="67"/>
      <c r="T22" s="67"/>
      <c r="U22" s="67"/>
      <c r="V22" s="67"/>
      <c r="W22" s="67"/>
      <c r="X22" s="67"/>
      <c r="Y22" s="67"/>
      <c r="Z22" s="67"/>
    </row>
    <row r="23" spans="1:26" ht="15.75" x14ac:dyDescent="0.25">
      <c r="A23" s="1"/>
      <c r="B23" s="2"/>
      <c r="C23" s="14">
        <v>18</v>
      </c>
      <c r="D23" s="15" t="s">
        <v>6</v>
      </c>
      <c r="E23" s="16">
        <v>25</v>
      </c>
      <c r="F23" s="17">
        <f t="shared" si="0"/>
        <v>2578</v>
      </c>
      <c r="H23" s="53"/>
      <c r="I23" s="53"/>
      <c r="J23" s="53"/>
      <c r="L23" s="30"/>
      <c r="M23" s="33"/>
      <c r="N23" s="31"/>
      <c r="O23" s="31"/>
      <c r="P23" s="31"/>
      <c r="Q23" s="31"/>
      <c r="R23" s="64"/>
      <c r="S23" s="67"/>
      <c r="T23" s="67"/>
      <c r="U23" s="67"/>
      <c r="V23" s="67"/>
      <c r="W23" s="67"/>
      <c r="X23" s="67"/>
      <c r="Y23" s="67"/>
      <c r="Z23" s="67"/>
    </row>
    <row r="24" spans="1:26" ht="18.75" x14ac:dyDescent="0.3">
      <c r="A24" s="1"/>
      <c r="B24" s="2"/>
      <c r="C24" s="14">
        <v>19</v>
      </c>
      <c r="D24" s="15" t="s">
        <v>6</v>
      </c>
      <c r="E24" s="16">
        <v>30</v>
      </c>
      <c r="F24" s="17">
        <f t="shared" si="0"/>
        <v>2608</v>
      </c>
      <c r="H24" s="40" t="s">
        <v>13</v>
      </c>
      <c r="I24" s="54">
        <f ca="1">(J5*J14)/(J6*J15)</f>
        <v>1.9041666666666663</v>
      </c>
      <c r="J24" s="54"/>
      <c r="L24" s="30"/>
      <c r="M24" s="31"/>
      <c r="N24" s="31"/>
      <c r="O24" s="31"/>
      <c r="P24" s="31"/>
      <c r="Q24" s="31"/>
      <c r="R24" s="64"/>
      <c r="S24" s="67"/>
      <c r="T24" s="67"/>
      <c r="U24" s="67"/>
      <c r="V24" s="67"/>
      <c r="W24" s="67"/>
      <c r="X24" s="67"/>
      <c r="Y24" s="67"/>
      <c r="Z24" s="67"/>
    </row>
    <row r="25" spans="1:26" x14ac:dyDescent="0.25">
      <c r="A25" s="1"/>
      <c r="B25" s="2"/>
      <c r="C25" s="14">
        <v>20</v>
      </c>
      <c r="D25" s="15" t="s">
        <v>7</v>
      </c>
      <c r="E25" s="19">
        <v>-28</v>
      </c>
      <c r="F25" s="17">
        <f t="shared" si="0"/>
        <v>2580</v>
      </c>
      <c r="L25" s="30"/>
      <c r="M25" s="31"/>
      <c r="N25" s="31"/>
      <c r="O25" s="31"/>
      <c r="P25" s="31"/>
      <c r="Q25" s="31"/>
      <c r="R25" s="64"/>
      <c r="S25" s="67"/>
      <c r="T25" s="67"/>
      <c r="U25" s="67"/>
      <c r="V25" s="67"/>
      <c r="W25" s="67"/>
      <c r="X25" s="67"/>
      <c r="Y25" s="67"/>
      <c r="Z25" s="67"/>
    </row>
    <row r="26" spans="1:26" x14ac:dyDescent="0.25">
      <c r="A26" s="1"/>
      <c r="B26" s="2"/>
      <c r="C26" s="14">
        <v>21</v>
      </c>
      <c r="D26" s="15" t="s">
        <v>7</v>
      </c>
      <c r="E26" s="19">
        <v>-63</v>
      </c>
      <c r="F26" s="17">
        <f t="shared" si="0"/>
        <v>2517</v>
      </c>
      <c r="L26" s="30"/>
      <c r="M26" s="31"/>
      <c r="N26" s="31"/>
      <c r="O26" s="31"/>
      <c r="P26" s="31"/>
      <c r="Q26" s="31"/>
      <c r="R26" s="64"/>
      <c r="S26" s="67"/>
      <c r="T26" s="67"/>
      <c r="U26" s="67"/>
      <c r="V26" s="67"/>
      <c r="W26" s="67"/>
      <c r="X26" s="67"/>
      <c r="Y26" s="67"/>
      <c r="Z26" s="67"/>
    </row>
    <row r="27" spans="1:26" x14ac:dyDescent="0.25">
      <c r="A27" s="1"/>
      <c r="B27" s="2"/>
      <c r="C27" s="14">
        <v>22</v>
      </c>
      <c r="D27" s="15" t="s">
        <v>7</v>
      </c>
      <c r="E27" s="19">
        <v>-36</v>
      </c>
      <c r="F27" s="17">
        <f t="shared" si="0"/>
        <v>2481</v>
      </c>
      <c r="H27" s="55" t="s">
        <v>21</v>
      </c>
      <c r="I27" s="55"/>
      <c r="J27" s="55"/>
      <c r="L27" s="4"/>
      <c r="M27" s="1"/>
      <c r="N27" s="1"/>
      <c r="O27" s="1"/>
      <c r="P27" s="1"/>
      <c r="Q27" s="1"/>
      <c r="S27" s="29"/>
      <c r="T27" s="29"/>
      <c r="U27" s="29"/>
      <c r="V27" s="29"/>
      <c r="W27" s="29"/>
      <c r="X27" s="29"/>
      <c r="Y27" s="29"/>
      <c r="Z27" s="29"/>
    </row>
    <row r="28" spans="1:26" x14ac:dyDescent="0.25">
      <c r="A28" s="1"/>
      <c r="B28" s="2"/>
      <c r="C28" s="14">
        <v>23</v>
      </c>
      <c r="D28" s="15" t="s">
        <v>7</v>
      </c>
      <c r="E28" s="19">
        <v>-65</v>
      </c>
      <c r="F28" s="17">
        <f t="shared" si="0"/>
        <v>2416</v>
      </c>
      <c r="H28" s="55" t="s">
        <v>20</v>
      </c>
      <c r="I28" s="55"/>
      <c r="J28" s="41">
        <f ca="1">I21</f>
        <v>1.9041666666666666</v>
      </c>
      <c r="L28" s="4"/>
      <c r="M28" s="1"/>
      <c r="N28" s="1"/>
      <c r="O28" s="1"/>
      <c r="P28" s="1"/>
      <c r="Q28" s="1"/>
      <c r="S28" s="29"/>
      <c r="T28" s="29"/>
      <c r="U28" s="29"/>
      <c r="V28" s="29"/>
      <c r="W28" s="29"/>
      <c r="X28" s="29"/>
      <c r="Y28" s="29"/>
      <c r="Z28" s="29"/>
    </row>
    <row r="29" spans="1:26" x14ac:dyDescent="0.25">
      <c r="A29" s="1"/>
      <c r="B29" s="2"/>
      <c r="C29" s="14">
        <v>24</v>
      </c>
      <c r="D29" s="15" t="s">
        <v>6</v>
      </c>
      <c r="E29" s="16">
        <v>32</v>
      </c>
      <c r="F29" s="17">
        <f t="shared" si="0"/>
        <v>2448</v>
      </c>
      <c r="L29" s="4"/>
      <c r="M29" s="1"/>
      <c r="N29" s="1"/>
      <c r="O29" s="1"/>
      <c r="P29" s="1"/>
      <c r="Q29" s="1"/>
      <c r="S29" s="29"/>
      <c r="T29" s="29"/>
      <c r="U29" s="29"/>
      <c r="V29" s="29"/>
      <c r="W29" s="29"/>
      <c r="X29" s="29"/>
      <c r="Y29" s="29"/>
      <c r="Z29" s="29"/>
    </row>
    <row r="30" spans="1:26" x14ac:dyDescent="0.25">
      <c r="A30" s="1"/>
      <c r="B30" s="2"/>
      <c r="C30" s="14">
        <v>25</v>
      </c>
      <c r="D30" s="15" t="s">
        <v>6</v>
      </c>
      <c r="E30" s="16">
        <v>44</v>
      </c>
      <c r="F30" s="17">
        <f t="shared" si="0"/>
        <v>2492</v>
      </c>
      <c r="L30" s="4"/>
      <c r="M30" s="57"/>
      <c r="N30" s="1"/>
      <c r="O30" s="1"/>
      <c r="P30" s="1"/>
      <c r="Q30" s="1"/>
      <c r="S30" s="29"/>
      <c r="T30" s="29"/>
      <c r="U30" s="29"/>
      <c r="V30" s="29"/>
      <c r="W30" s="29"/>
      <c r="X30" s="29"/>
      <c r="Y30" s="29"/>
      <c r="Z30" s="29"/>
    </row>
    <row r="31" spans="1:26" ht="15.75" x14ac:dyDescent="0.25">
      <c r="A31" s="1"/>
      <c r="B31" s="2"/>
      <c r="C31" s="14">
        <v>26</v>
      </c>
      <c r="D31" s="15" t="s">
        <v>7</v>
      </c>
      <c r="E31" s="19">
        <v>-58</v>
      </c>
      <c r="F31" s="28">
        <f>F30+E31</f>
        <v>2434</v>
      </c>
      <c r="L31" s="4"/>
      <c r="M31" s="57"/>
      <c r="N31" s="1"/>
      <c r="O31" s="1"/>
      <c r="P31" s="1"/>
      <c r="Q31" s="1"/>
      <c r="S31" s="29"/>
      <c r="T31" s="29"/>
      <c r="U31" s="29"/>
      <c r="V31" s="29"/>
      <c r="W31" s="29"/>
      <c r="X31" s="29"/>
      <c r="Y31" s="29"/>
      <c r="Z31" s="29"/>
    </row>
    <row r="32" spans="1:26" x14ac:dyDescent="0.25">
      <c r="A32" s="1"/>
      <c r="B32" s="2"/>
      <c r="C32" s="59" t="s">
        <v>12</v>
      </c>
      <c r="D32" s="59"/>
      <c r="E32" s="59"/>
      <c r="F32" s="60" t="s">
        <v>24</v>
      </c>
      <c r="G32" s="60"/>
      <c r="H32" s="60"/>
      <c r="I32" s="61"/>
      <c r="J32" s="61"/>
      <c r="K32" s="2"/>
      <c r="L32" s="4"/>
      <c r="M32" s="57"/>
      <c r="N32" s="1"/>
      <c r="O32" s="1"/>
      <c r="P32" s="1"/>
      <c r="Q32" s="1"/>
      <c r="S32" s="29"/>
      <c r="T32" s="29"/>
      <c r="U32" s="29"/>
      <c r="V32" s="29"/>
      <c r="W32" s="29"/>
      <c r="X32" s="29"/>
      <c r="Y32" s="29"/>
      <c r="Z32" s="29"/>
    </row>
    <row r="33" spans="1:19" x14ac:dyDescent="0.25">
      <c r="A33" s="1"/>
      <c r="B33" s="3"/>
      <c r="C33" s="62"/>
      <c r="D33" s="62"/>
      <c r="E33" s="62"/>
      <c r="F33" s="60"/>
      <c r="G33" s="60"/>
      <c r="H33" s="60"/>
      <c r="I33" s="63" t="s">
        <v>1</v>
      </c>
      <c r="J33" s="63"/>
      <c r="K33" s="58"/>
      <c r="L33" s="4"/>
      <c r="M33" s="57"/>
      <c r="N33" s="1"/>
      <c r="O33" s="1"/>
      <c r="P33" s="1"/>
      <c r="Q33" s="1"/>
      <c r="S33" s="29"/>
    </row>
    <row r="34" spans="1:19" ht="12" customHeight="1" x14ac:dyDescent="0.25">
      <c r="A34" s="4"/>
      <c r="B34" s="4"/>
      <c r="C34" s="4"/>
      <c r="D34" s="4"/>
      <c r="E34" s="1"/>
      <c r="F34" s="1"/>
      <c r="G34" s="1"/>
      <c r="H34" s="4"/>
      <c r="I34" s="4"/>
      <c r="J34" s="4"/>
      <c r="K34" s="4"/>
      <c r="L34" s="4"/>
      <c r="M34" s="4"/>
      <c r="N34" s="1"/>
      <c r="O34" s="1"/>
      <c r="P34" s="1"/>
      <c r="Q34" s="1"/>
      <c r="S34" s="29"/>
    </row>
  </sheetData>
  <sheetProtection algorithmName="SHA-512" hashValue="c6aiT0FaJp90wVte3y7Q9HiA48Zaoz7laV3kDvTJ1nmGCYTri9gX00zCczD4TClXJUKsCGAAwNHj8YpSlRrteg==" saltValue="MXnBFTmDbx8Tq44PxUllEQ==" spinCount="100000" sheet="1" objects="1" scenarios="1"/>
  <mergeCells count="16">
    <mergeCell ref="H14:I14"/>
    <mergeCell ref="C32:E33"/>
    <mergeCell ref="F32:H33"/>
    <mergeCell ref="I33:J33"/>
    <mergeCell ref="H15:I15"/>
    <mergeCell ref="H20:J20"/>
    <mergeCell ref="I21:J21"/>
    <mergeCell ref="I24:J24"/>
    <mergeCell ref="H23:J23"/>
    <mergeCell ref="H27:J27"/>
    <mergeCell ref="H28:I28"/>
    <mergeCell ref="M12:P12"/>
    <mergeCell ref="D3:E3"/>
    <mergeCell ref="D5:E5"/>
    <mergeCell ref="H10:I10"/>
    <mergeCell ref="H11:I11"/>
  </mergeCells>
  <conditionalFormatting sqref="T1:T1048576">
    <cfRule type="cellIs" dxfId="7" priority="3" operator="equal">
      <formula>"G"</formula>
    </cfRule>
    <cfRule type="cellIs" dxfId="6" priority="4" operator="equal">
      <formula>"P"</formula>
    </cfRule>
  </conditionalFormatting>
  <conditionalFormatting sqref="D3:D31">
    <cfRule type="cellIs" dxfId="5" priority="1" operator="equal">
      <formula>"G"</formula>
    </cfRule>
    <cfRule type="cellIs" dxfId="4" priority="2" operator="equal">
      <formula>"P"</formula>
    </cfRule>
  </conditionalFormatting>
  <hyperlinks>
    <hyperlink ref="F32" r:id="rId1" xr:uid="{2CF44009-B431-45EF-844C-A44789E7DF6F}"/>
  </hyperlinks>
  <pageMargins left="0.7" right="0.7" top="0.75" bottom="0.75" header="0.3" footer="0.3"/>
  <pageSetup paperSize="9" orientation="portrait" r:id="rId2"/>
  <ignoredErrors>
    <ignoredError sqref="I6:J7 F6:F31 I5:J5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D4E46-733C-4BAC-A57E-06675F10D0AB}">
  <dimension ref="C3:AA50"/>
  <sheetViews>
    <sheetView topLeftCell="C4" workbookViewId="0">
      <selection activeCell="L20" sqref="L20"/>
    </sheetView>
  </sheetViews>
  <sheetFormatPr baseColWidth="10" defaultRowHeight="15" x14ac:dyDescent="0.25"/>
  <sheetData>
    <row r="3" spans="3:27" x14ac:dyDescent="0.25">
      <c r="C3" s="42" t="s">
        <v>22</v>
      </c>
      <c r="D3" t="s">
        <v>23</v>
      </c>
      <c r="V3" s="42" t="s">
        <v>22</v>
      </c>
      <c r="W3" t="s">
        <v>23</v>
      </c>
      <c r="X3">
        <v>1800</v>
      </c>
    </row>
    <row r="4" spans="3:27" x14ac:dyDescent="0.25">
      <c r="C4" s="42">
        <v>1</v>
      </c>
      <c r="D4">
        <v>500</v>
      </c>
      <c r="V4" s="42">
        <v>1</v>
      </c>
      <c r="W4">
        <v>-250</v>
      </c>
      <c r="X4">
        <f>X3+W4</f>
        <v>1550</v>
      </c>
    </row>
    <row r="5" spans="3:27" x14ac:dyDescent="0.25">
      <c r="C5" s="42">
        <v>2</v>
      </c>
      <c r="D5">
        <v>-250</v>
      </c>
      <c r="V5" s="42">
        <v>2</v>
      </c>
      <c r="W5">
        <v>-150</v>
      </c>
      <c r="X5">
        <f>X4+W5</f>
        <v>1400</v>
      </c>
      <c r="Z5" s="44">
        <f>(X3-X7)/X3</f>
        <v>0.41666666666666669</v>
      </c>
    </row>
    <row r="6" spans="3:27" x14ac:dyDescent="0.25">
      <c r="C6" s="42">
        <v>3</v>
      </c>
      <c r="D6">
        <v>300</v>
      </c>
      <c r="V6" s="42">
        <v>3</v>
      </c>
      <c r="W6">
        <v>-200</v>
      </c>
      <c r="X6">
        <f t="shared" ref="X6:X9" si="0">X5+W6</f>
        <v>1200</v>
      </c>
    </row>
    <row r="7" spans="3:27" x14ac:dyDescent="0.25">
      <c r="C7" s="42">
        <v>4</v>
      </c>
      <c r="D7">
        <v>-800</v>
      </c>
      <c r="V7" s="42">
        <v>4</v>
      </c>
      <c r="W7">
        <v>-150</v>
      </c>
      <c r="X7">
        <f t="shared" si="0"/>
        <v>1050</v>
      </c>
    </row>
    <row r="8" spans="3:27" x14ac:dyDescent="0.25">
      <c r="C8" s="42">
        <v>5</v>
      </c>
      <c r="D8">
        <v>450</v>
      </c>
      <c r="V8" s="42">
        <v>5</v>
      </c>
      <c r="W8">
        <v>850</v>
      </c>
      <c r="X8">
        <f t="shared" si="0"/>
        <v>1900</v>
      </c>
    </row>
    <row r="9" spans="3:27" x14ac:dyDescent="0.25">
      <c r="C9" s="42">
        <v>6</v>
      </c>
      <c r="D9">
        <v>-510</v>
      </c>
      <c r="V9" s="42">
        <v>6</v>
      </c>
      <c r="W9">
        <v>750</v>
      </c>
      <c r="X9">
        <f t="shared" si="0"/>
        <v>2650</v>
      </c>
    </row>
    <row r="12" spans="3:27" x14ac:dyDescent="0.25">
      <c r="Z12">
        <v>4</v>
      </c>
      <c r="AA12" s="44">
        <f>Z12/Z14</f>
        <v>0.66666666666666663</v>
      </c>
    </row>
    <row r="13" spans="3:27" x14ac:dyDescent="0.25">
      <c r="Z13">
        <v>2</v>
      </c>
      <c r="AA13" s="44">
        <f>Z13/Z14</f>
        <v>0.33333333333333331</v>
      </c>
    </row>
    <row r="14" spans="3:27" x14ac:dyDescent="0.25">
      <c r="Z14">
        <v>6</v>
      </c>
    </row>
    <row r="18" spans="3:9" x14ac:dyDescent="0.25">
      <c r="G18">
        <f>SUM(D4+D6+D8)</f>
        <v>1250</v>
      </c>
    </row>
    <row r="19" spans="3:9" x14ac:dyDescent="0.25">
      <c r="G19">
        <f>SUM(D5+D7+D9)</f>
        <v>-1560</v>
      </c>
      <c r="I19">
        <f>ABS(G18/G19)</f>
        <v>0.80128205128205132</v>
      </c>
    </row>
    <row r="26" spans="3:9" x14ac:dyDescent="0.25">
      <c r="D26">
        <v>0</v>
      </c>
      <c r="E26">
        <v>0</v>
      </c>
    </row>
    <row r="27" spans="3:9" x14ac:dyDescent="0.25">
      <c r="C27" s="42">
        <v>1</v>
      </c>
      <c r="D27">
        <v>500</v>
      </c>
      <c r="E27">
        <f>D26+D27</f>
        <v>500</v>
      </c>
    </row>
    <row r="28" spans="3:9" x14ac:dyDescent="0.25">
      <c r="C28" s="42">
        <v>2</v>
      </c>
      <c r="D28">
        <v>-250</v>
      </c>
      <c r="E28">
        <f>E27+D28</f>
        <v>250</v>
      </c>
    </row>
    <row r="29" spans="3:9" x14ac:dyDescent="0.25">
      <c r="C29" s="42">
        <v>3</v>
      </c>
      <c r="D29">
        <v>300</v>
      </c>
      <c r="E29">
        <f t="shared" ref="E29:E32" si="1">E28+D29</f>
        <v>550</v>
      </c>
    </row>
    <row r="30" spans="3:9" x14ac:dyDescent="0.25">
      <c r="C30" s="42">
        <v>4</v>
      </c>
      <c r="D30">
        <v>-200</v>
      </c>
      <c r="E30">
        <f t="shared" si="1"/>
        <v>350</v>
      </c>
    </row>
    <row r="31" spans="3:9" x14ac:dyDescent="0.25">
      <c r="C31" s="42">
        <v>5</v>
      </c>
      <c r="D31">
        <v>450</v>
      </c>
      <c r="E31">
        <f t="shared" si="1"/>
        <v>800</v>
      </c>
    </row>
    <row r="32" spans="3:9" x14ac:dyDescent="0.25">
      <c r="C32" s="42">
        <v>6</v>
      </c>
      <c r="D32">
        <v>-510</v>
      </c>
      <c r="E32">
        <f t="shared" si="1"/>
        <v>290</v>
      </c>
    </row>
    <row r="35" spans="4:18" x14ac:dyDescent="0.25">
      <c r="D35">
        <f>D27+D29+D31</f>
        <v>1250</v>
      </c>
      <c r="E35" s="56">
        <f>D35/D36</f>
        <v>1.3020833333333333</v>
      </c>
    </row>
    <row r="36" spans="4:18" x14ac:dyDescent="0.25">
      <c r="D36">
        <f>ABS(D28+D30+D32)</f>
        <v>960</v>
      </c>
      <c r="E36" s="56"/>
    </row>
    <row r="39" spans="4:18" x14ac:dyDescent="0.25">
      <c r="J39" s="43">
        <v>1.3</v>
      </c>
      <c r="R39">
        <v>3.65</v>
      </c>
    </row>
    <row r="40" spans="4:18" x14ac:dyDescent="0.25">
      <c r="D40">
        <v>0</v>
      </c>
      <c r="E40">
        <v>0</v>
      </c>
    </row>
    <row r="41" spans="4:18" x14ac:dyDescent="0.25">
      <c r="D41">
        <v>500</v>
      </c>
      <c r="E41">
        <f>D40+D41</f>
        <v>500</v>
      </c>
    </row>
    <row r="42" spans="4:18" x14ac:dyDescent="0.25">
      <c r="D42">
        <v>-150</v>
      </c>
      <c r="E42">
        <f>E41+D42</f>
        <v>350</v>
      </c>
    </row>
    <row r="43" spans="4:18" x14ac:dyDescent="0.25">
      <c r="D43">
        <v>350</v>
      </c>
      <c r="E43">
        <f t="shared" ref="E43:E46" si="2">E42+D43</f>
        <v>700</v>
      </c>
    </row>
    <row r="44" spans="4:18" x14ac:dyDescent="0.25">
      <c r="D44">
        <v>-120</v>
      </c>
      <c r="E44">
        <f t="shared" si="2"/>
        <v>580</v>
      </c>
    </row>
    <row r="45" spans="4:18" x14ac:dyDescent="0.25">
      <c r="D45">
        <v>500</v>
      </c>
      <c r="E45">
        <f t="shared" si="2"/>
        <v>1080</v>
      </c>
    </row>
    <row r="46" spans="4:18" x14ac:dyDescent="0.25">
      <c r="D46">
        <v>-100</v>
      </c>
      <c r="E46">
        <f t="shared" si="2"/>
        <v>980</v>
      </c>
    </row>
    <row r="49" spans="4:5" x14ac:dyDescent="0.25">
      <c r="D49">
        <f>D41+D43+D45</f>
        <v>1350</v>
      </c>
      <c r="E49" s="56">
        <f>D49/D50</f>
        <v>3.6486486486486487</v>
      </c>
    </row>
    <row r="50" spans="4:5" x14ac:dyDescent="0.25">
      <c r="D50">
        <f>ABS(D42+D44+D46)</f>
        <v>370</v>
      </c>
      <c r="E50" s="56"/>
    </row>
  </sheetData>
  <mergeCells count="2">
    <mergeCell ref="E35:E36"/>
    <mergeCell ref="E49:E5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8ABB7-0A44-43D5-BED6-107133A0AEEE}">
  <dimension ref="A1:AA34"/>
  <sheetViews>
    <sheetView showGridLines="0" zoomScale="130" zoomScaleNormal="130" workbookViewId="0">
      <selection activeCell="M12" sqref="M12:P12"/>
    </sheetView>
  </sheetViews>
  <sheetFormatPr baseColWidth="10" defaultColWidth="0" defaultRowHeight="15" customHeight="1" zeroHeight="1" x14ac:dyDescent="0.25"/>
  <cols>
    <col min="1" max="1" width="3.28515625" style="5" customWidth="1"/>
    <col min="2" max="2" width="1.7109375" style="5" customWidth="1"/>
    <col min="3" max="3" width="6.140625" style="5" bestFit="1" customWidth="1"/>
    <col min="4" max="4" width="6" style="5" customWidth="1"/>
    <col min="5" max="5" width="8.7109375" style="5" customWidth="1"/>
    <col min="6" max="6" width="11" style="5" customWidth="1"/>
    <col min="7" max="7" width="4.140625" style="5" customWidth="1"/>
    <col min="8" max="8" width="18.28515625" style="5" bestFit="1" customWidth="1"/>
    <col min="9" max="9" width="11.42578125" style="5" customWidth="1"/>
    <col min="10" max="10" width="10.7109375" style="5" bestFit="1" customWidth="1"/>
    <col min="11" max="11" width="3.42578125" style="5" customWidth="1"/>
    <col min="12" max="12" width="4.140625" style="5" customWidth="1"/>
    <col min="13" max="13" width="9.5703125" style="5" customWidth="1"/>
    <col min="14" max="16" width="11.42578125" style="5" customWidth="1"/>
    <col min="17" max="17" width="4.28515625" style="5" customWidth="1"/>
    <col min="18" max="18" width="2.140625" style="5" customWidth="1"/>
    <col min="19" max="19" width="6.140625" style="6" bestFit="1" customWidth="1"/>
    <col min="20" max="20" width="3.7109375" style="7" customWidth="1"/>
    <col min="21" max="21" width="7.7109375" style="5" bestFit="1" customWidth="1"/>
    <col min="22" max="22" width="10.7109375" style="5" bestFit="1" customWidth="1"/>
    <col min="23" max="23" width="3.28515625" style="5" customWidth="1"/>
    <col min="24" max="24" width="14.85546875" style="5" bestFit="1" customWidth="1"/>
    <col min="25" max="25" width="7.140625" style="5" customWidth="1"/>
    <col min="26" max="26" width="9.5703125" style="5" bestFit="1" customWidth="1"/>
    <col min="27" max="27" width="2.42578125" style="5" customWidth="1"/>
    <col min="28" max="16384" width="11.42578125" style="5" hidden="1"/>
  </cols>
  <sheetData>
    <row r="1" spans="1:27" ht="6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1"/>
      <c r="M1" s="31"/>
      <c r="N1" s="31"/>
      <c r="O1" s="31"/>
      <c r="P1" s="31"/>
      <c r="Q1" s="31"/>
      <c r="R1" s="64"/>
      <c r="S1" s="65"/>
      <c r="T1" s="66"/>
      <c r="U1" s="64"/>
      <c r="V1" s="64"/>
      <c r="W1" s="64"/>
      <c r="X1" s="64"/>
      <c r="Y1" s="64"/>
      <c r="Z1" s="64"/>
      <c r="AA1" s="64"/>
    </row>
    <row r="2" spans="1:27" ht="6.75" customHeight="1" x14ac:dyDescent="0.25">
      <c r="A2" s="1"/>
      <c r="B2" s="2"/>
      <c r="C2" s="2"/>
      <c r="D2" s="2"/>
      <c r="E2" s="2"/>
      <c r="F2" s="2"/>
      <c r="G2" s="2"/>
      <c r="H2" s="2"/>
      <c r="I2" s="2"/>
      <c r="J2" s="3"/>
      <c r="K2" s="3"/>
      <c r="L2" s="30"/>
      <c r="M2" s="31"/>
      <c r="N2" s="31"/>
      <c r="O2" s="31"/>
      <c r="P2" s="31"/>
      <c r="Q2" s="31"/>
      <c r="R2" s="64"/>
      <c r="S2" s="67"/>
      <c r="T2" s="67"/>
      <c r="U2" s="67"/>
      <c r="V2" s="67"/>
      <c r="W2" s="67"/>
      <c r="X2" s="67"/>
      <c r="Y2" s="67"/>
      <c r="Z2" s="67"/>
      <c r="AA2" s="64"/>
    </row>
    <row r="3" spans="1:27" x14ac:dyDescent="0.25">
      <c r="A3" s="1"/>
      <c r="B3" s="2"/>
      <c r="C3" s="6"/>
      <c r="D3" s="46" t="s">
        <v>10</v>
      </c>
      <c r="E3" s="46"/>
      <c r="F3" s="8">
        <v>2000</v>
      </c>
      <c r="L3" s="30"/>
      <c r="M3" s="31"/>
      <c r="N3" s="31"/>
      <c r="O3" s="31"/>
      <c r="P3" s="31"/>
      <c r="Q3" s="31"/>
      <c r="R3" s="64"/>
      <c r="S3" s="67"/>
      <c r="T3" s="67"/>
      <c r="U3" s="67"/>
      <c r="V3" s="67"/>
      <c r="W3" s="67"/>
      <c r="X3" s="67"/>
      <c r="Y3" s="67"/>
      <c r="Z3" s="67"/>
      <c r="AA3" s="64"/>
    </row>
    <row r="4" spans="1:27" ht="16.5" thickBot="1" x14ac:dyDescent="0.3">
      <c r="A4" s="1"/>
      <c r="B4" s="2"/>
      <c r="C4" s="6"/>
      <c r="D4" s="7"/>
      <c r="I4" s="9" t="s">
        <v>8</v>
      </c>
      <c r="J4" s="9" t="s">
        <v>9</v>
      </c>
      <c r="K4" s="34"/>
      <c r="L4" s="30"/>
      <c r="M4" s="30"/>
      <c r="N4" s="31"/>
      <c r="O4" s="31"/>
      <c r="P4" s="31"/>
      <c r="Q4" s="31"/>
      <c r="R4" s="64"/>
      <c r="S4" s="67"/>
      <c r="T4" s="67"/>
      <c r="U4" s="67"/>
      <c r="V4" s="67"/>
      <c r="W4" s="67"/>
      <c r="X4" s="67"/>
      <c r="Y4" s="67"/>
      <c r="Z4" s="67"/>
      <c r="AA4" s="64"/>
    </row>
    <row r="5" spans="1:27" ht="15.75" x14ac:dyDescent="0.25">
      <c r="A5" s="1"/>
      <c r="B5" s="2"/>
      <c r="C5" s="10" t="s">
        <v>2</v>
      </c>
      <c r="D5" s="47" t="s">
        <v>3</v>
      </c>
      <c r="E5" s="48"/>
      <c r="F5" s="10" t="s">
        <v>5</v>
      </c>
      <c r="H5" s="11" t="s">
        <v>18</v>
      </c>
      <c r="I5" s="12">
        <f>COUNTIF(D6:D31,"G")</f>
        <v>15</v>
      </c>
      <c r="J5" s="13">
        <f>I5/I7</f>
        <v>0.57692307692307687</v>
      </c>
      <c r="K5" s="35"/>
      <c r="L5" s="30"/>
      <c r="M5" s="30"/>
      <c r="N5" s="31"/>
      <c r="O5" s="31"/>
      <c r="P5" s="31"/>
      <c r="Q5" s="31"/>
      <c r="R5" s="64"/>
      <c r="S5" s="67"/>
      <c r="T5" s="67"/>
      <c r="U5" s="67"/>
      <c r="V5" s="67"/>
      <c r="W5" s="67"/>
      <c r="X5" s="67"/>
      <c r="Y5" s="67"/>
      <c r="Z5" s="67"/>
      <c r="AA5" s="64"/>
    </row>
    <row r="6" spans="1:27" ht="15.75" x14ac:dyDescent="0.25">
      <c r="A6" s="1"/>
      <c r="B6" s="2"/>
      <c r="C6" s="14">
        <v>1</v>
      </c>
      <c r="D6" s="15" t="s">
        <v>6</v>
      </c>
      <c r="E6" s="16">
        <v>50</v>
      </c>
      <c r="F6" s="17">
        <f>F3+E6</f>
        <v>2050</v>
      </c>
      <c r="H6" s="18" t="s">
        <v>19</v>
      </c>
      <c r="I6" s="12">
        <f>COUNTIF(D6:D31,"P")</f>
        <v>11</v>
      </c>
      <c r="J6" s="13">
        <f>I6/I7</f>
        <v>0.42307692307692307</v>
      </c>
      <c r="K6" s="35"/>
      <c r="L6" s="30"/>
      <c r="M6" s="31"/>
      <c r="N6" s="31"/>
      <c r="O6" s="31"/>
      <c r="P6" s="31"/>
      <c r="Q6" s="31"/>
      <c r="R6" s="64"/>
      <c r="S6" s="67"/>
      <c r="T6" s="67"/>
      <c r="U6" s="67"/>
      <c r="V6" s="67"/>
      <c r="W6" s="67"/>
      <c r="X6" s="67"/>
      <c r="Y6" s="67"/>
      <c r="Z6" s="67"/>
      <c r="AA6" s="64"/>
    </row>
    <row r="7" spans="1:27" ht="15.75" x14ac:dyDescent="0.25">
      <c r="A7" s="1"/>
      <c r="B7" s="2"/>
      <c r="C7" s="14">
        <v>2</v>
      </c>
      <c r="D7" s="15" t="s">
        <v>7</v>
      </c>
      <c r="E7" s="19">
        <v>-48</v>
      </c>
      <c r="F7" s="17">
        <f>F6+E7</f>
        <v>2002</v>
      </c>
      <c r="H7" s="20"/>
      <c r="I7" s="21">
        <f>SUM(I5:I6)</f>
        <v>26</v>
      </c>
      <c r="J7" s="22">
        <f>IF(J5="","",SUM(J5:J6))</f>
        <v>1</v>
      </c>
      <c r="K7" s="36"/>
      <c r="L7" s="30"/>
      <c r="M7" s="31"/>
      <c r="N7" s="31"/>
      <c r="O7" s="31"/>
      <c r="P7" s="31"/>
      <c r="Q7" s="31"/>
      <c r="R7" s="64"/>
      <c r="S7" s="67"/>
      <c r="T7" s="67"/>
      <c r="U7" s="67"/>
      <c r="V7" s="67"/>
      <c r="W7" s="67"/>
      <c r="X7" s="67"/>
      <c r="Y7" s="67"/>
      <c r="Z7" s="67"/>
      <c r="AA7" s="64"/>
    </row>
    <row r="8" spans="1:27" x14ac:dyDescent="0.25">
      <c r="A8" s="1"/>
      <c r="B8" s="2"/>
      <c r="C8" s="14">
        <v>3</v>
      </c>
      <c r="D8" s="15" t="s">
        <v>6</v>
      </c>
      <c r="E8" s="16">
        <v>70</v>
      </c>
      <c r="F8" s="17">
        <f t="shared" ref="F8:F30" si="0">F7+E8</f>
        <v>2072</v>
      </c>
      <c r="L8" s="30"/>
      <c r="M8" s="31"/>
      <c r="N8" s="31"/>
      <c r="O8" s="31"/>
      <c r="P8" s="31"/>
      <c r="Q8" s="31"/>
      <c r="R8" s="64"/>
      <c r="S8" s="67"/>
      <c r="T8" s="67"/>
      <c r="U8" s="67"/>
      <c r="V8" s="67"/>
      <c r="W8" s="67"/>
      <c r="X8" s="67"/>
      <c r="Y8" s="67"/>
      <c r="Z8" s="67"/>
      <c r="AA8" s="64"/>
    </row>
    <row r="9" spans="1:27" x14ac:dyDescent="0.25">
      <c r="A9" s="1"/>
      <c r="B9" s="2"/>
      <c r="C9" s="14">
        <v>4</v>
      </c>
      <c r="D9" s="15" t="s">
        <v>7</v>
      </c>
      <c r="E9" s="19">
        <v>-44</v>
      </c>
      <c r="F9" s="17">
        <f t="shared" si="0"/>
        <v>2028</v>
      </c>
      <c r="L9" s="30"/>
      <c r="M9" s="31"/>
      <c r="N9" s="31"/>
      <c r="O9" s="31"/>
      <c r="P9" s="31"/>
      <c r="Q9" s="31"/>
      <c r="R9" s="64"/>
      <c r="S9" s="67"/>
      <c r="T9" s="67"/>
      <c r="U9" s="67"/>
      <c r="V9" s="67"/>
      <c r="W9" s="67"/>
      <c r="X9" s="67"/>
      <c r="Y9" s="67"/>
      <c r="Z9" s="67"/>
      <c r="AA9" s="64"/>
    </row>
    <row r="10" spans="1:27" ht="15.75" x14ac:dyDescent="0.25">
      <c r="A10" s="1"/>
      <c r="B10" s="2"/>
      <c r="C10" s="14">
        <v>5</v>
      </c>
      <c r="D10" s="15" t="s">
        <v>6</v>
      </c>
      <c r="E10" s="16">
        <v>80</v>
      </c>
      <c r="F10" s="17">
        <f t="shared" si="0"/>
        <v>2108</v>
      </c>
      <c r="H10" s="49" t="s">
        <v>14</v>
      </c>
      <c r="I10" s="50"/>
      <c r="J10" s="23">
        <f ca="1">SUMIF(D6:E31,"G",E6:E31)</f>
        <v>914</v>
      </c>
      <c r="K10" s="37"/>
      <c r="L10" s="30"/>
      <c r="M10" s="31"/>
      <c r="N10" s="31"/>
      <c r="O10" s="31"/>
      <c r="P10" s="31"/>
      <c r="Q10" s="31"/>
      <c r="R10" s="64"/>
      <c r="S10" s="67"/>
      <c r="T10" s="67"/>
      <c r="U10" s="67"/>
      <c r="V10" s="67"/>
      <c r="W10" s="67"/>
      <c r="X10" s="67"/>
      <c r="Y10" s="67"/>
      <c r="Z10" s="67"/>
      <c r="AA10" s="64"/>
    </row>
    <row r="11" spans="1:27" ht="15.75" x14ac:dyDescent="0.25">
      <c r="A11" s="1"/>
      <c r="B11" s="2"/>
      <c r="C11" s="14">
        <v>6</v>
      </c>
      <c r="D11" s="15" t="s">
        <v>6</v>
      </c>
      <c r="E11" s="16">
        <v>95</v>
      </c>
      <c r="F11" s="17">
        <f t="shared" si="0"/>
        <v>2203</v>
      </c>
      <c r="H11" s="49" t="s">
        <v>15</v>
      </c>
      <c r="I11" s="50"/>
      <c r="J11" s="24">
        <f ca="1">ABS(SUMIF(D6:E31,"P",E6:E31))</f>
        <v>480</v>
      </c>
      <c r="K11" s="38"/>
      <c r="L11" s="30"/>
      <c r="M11" s="32"/>
      <c r="N11" s="31"/>
      <c r="O11" s="31"/>
      <c r="P11" s="31"/>
      <c r="Q11" s="31"/>
      <c r="R11" s="64"/>
      <c r="S11" s="67"/>
      <c r="T11" s="67"/>
      <c r="U11" s="67"/>
      <c r="V11" s="67"/>
      <c r="W11" s="67"/>
      <c r="X11" s="67"/>
      <c r="Y11" s="67"/>
      <c r="Z11" s="67"/>
      <c r="AA11" s="64"/>
    </row>
    <row r="12" spans="1:27" ht="19.5" x14ac:dyDescent="0.25">
      <c r="A12" s="1"/>
      <c r="B12" s="2"/>
      <c r="C12" s="14">
        <v>7</v>
      </c>
      <c r="D12" s="15" t="s">
        <v>7</v>
      </c>
      <c r="E12" s="19">
        <v>-45</v>
      </c>
      <c r="F12" s="17">
        <f t="shared" si="0"/>
        <v>2158</v>
      </c>
      <c r="H12" s="25"/>
      <c r="I12" s="12" t="s">
        <v>11</v>
      </c>
      <c r="J12" s="26">
        <f ca="1">J10-J11</f>
        <v>434</v>
      </c>
      <c r="K12" s="39"/>
      <c r="L12" s="30"/>
      <c r="M12" s="45" t="s">
        <v>4</v>
      </c>
      <c r="N12" s="45"/>
      <c r="O12" s="45"/>
      <c r="P12" s="45"/>
      <c r="Q12" s="31"/>
      <c r="R12" s="64"/>
      <c r="S12" s="67"/>
      <c r="T12" s="67"/>
      <c r="U12" s="67"/>
      <c r="V12" s="67"/>
      <c r="W12" s="67"/>
      <c r="X12" s="67"/>
      <c r="Y12" s="67"/>
      <c r="Z12" s="67"/>
      <c r="AA12" s="64"/>
    </row>
    <row r="13" spans="1:27" x14ac:dyDescent="0.25">
      <c r="A13" s="1"/>
      <c r="B13" s="2"/>
      <c r="C13" s="14">
        <v>8</v>
      </c>
      <c r="D13" s="15" t="s">
        <v>6</v>
      </c>
      <c r="E13" s="16">
        <v>73</v>
      </c>
      <c r="F13" s="17">
        <f t="shared" si="0"/>
        <v>2231</v>
      </c>
      <c r="H13" s="27"/>
      <c r="L13" s="30"/>
      <c r="M13" s="32"/>
      <c r="N13" s="31"/>
      <c r="O13" s="31"/>
      <c r="P13" s="31"/>
      <c r="Q13" s="31"/>
      <c r="R13" s="64"/>
      <c r="S13" s="67"/>
      <c r="T13" s="67"/>
      <c r="U13" s="67"/>
      <c r="V13" s="67"/>
      <c r="W13" s="67"/>
      <c r="X13" s="67"/>
      <c r="Y13" s="67"/>
      <c r="Z13" s="67"/>
      <c r="AA13" s="64"/>
    </row>
    <row r="14" spans="1:27" ht="15.75" x14ac:dyDescent="0.25">
      <c r="A14" s="1"/>
      <c r="B14" s="2"/>
      <c r="C14" s="14">
        <v>9</v>
      </c>
      <c r="D14" s="15" t="s">
        <v>7</v>
      </c>
      <c r="E14" s="19">
        <v>-38</v>
      </c>
      <c r="F14" s="17">
        <f t="shared" si="0"/>
        <v>2193</v>
      </c>
      <c r="H14" s="51" t="s">
        <v>16</v>
      </c>
      <c r="I14" s="52"/>
      <c r="J14" s="23">
        <f ca="1">J10/I5</f>
        <v>60.93333333333333</v>
      </c>
      <c r="K14" s="37"/>
      <c r="L14" s="30"/>
      <c r="M14" s="31"/>
      <c r="N14" s="31"/>
      <c r="O14" s="31"/>
      <c r="P14" s="31"/>
      <c r="Q14" s="31"/>
      <c r="R14" s="64"/>
      <c r="S14" s="67"/>
      <c r="T14" s="67"/>
      <c r="U14" s="67"/>
      <c r="V14" s="67"/>
      <c r="W14" s="67"/>
      <c r="X14" s="67"/>
      <c r="Y14" s="67"/>
      <c r="Z14" s="67"/>
      <c r="AA14" s="64"/>
    </row>
    <row r="15" spans="1:27" ht="15.75" x14ac:dyDescent="0.25">
      <c r="A15" s="1"/>
      <c r="B15" s="2"/>
      <c r="C15" s="14">
        <v>10</v>
      </c>
      <c r="D15" s="15" t="s">
        <v>7</v>
      </c>
      <c r="E15" s="19">
        <v>-30</v>
      </c>
      <c r="F15" s="17">
        <f t="shared" si="0"/>
        <v>2163</v>
      </c>
      <c r="H15" s="51" t="s">
        <v>17</v>
      </c>
      <c r="I15" s="52"/>
      <c r="J15" s="24">
        <f ca="1">J11/I6</f>
        <v>43.636363636363633</v>
      </c>
      <c r="K15" s="38"/>
      <c r="L15" s="30"/>
      <c r="M15" s="31"/>
      <c r="N15" s="30"/>
      <c r="O15" s="30"/>
      <c r="P15" s="31"/>
      <c r="Q15" s="31"/>
      <c r="R15" s="64"/>
      <c r="S15" s="67"/>
      <c r="T15" s="67"/>
      <c r="U15" s="67"/>
      <c r="V15" s="67"/>
      <c r="W15" s="67"/>
      <c r="X15" s="67"/>
      <c r="Y15" s="67"/>
      <c r="Z15" s="67"/>
      <c r="AA15" s="64"/>
    </row>
    <row r="16" spans="1:27" x14ac:dyDescent="0.25">
      <c r="A16" s="1"/>
      <c r="B16" s="2"/>
      <c r="C16" s="14">
        <v>11</v>
      </c>
      <c r="D16" s="15" t="s">
        <v>6</v>
      </c>
      <c r="E16" s="16">
        <v>78</v>
      </c>
      <c r="F16" s="17">
        <f t="shared" si="0"/>
        <v>2241</v>
      </c>
      <c r="L16" s="30"/>
      <c r="M16" s="31"/>
      <c r="N16" s="31"/>
      <c r="O16" s="31"/>
      <c r="P16" s="31"/>
      <c r="Q16" s="31"/>
      <c r="R16" s="64"/>
      <c r="S16" s="67"/>
      <c r="T16" s="67"/>
      <c r="U16" s="67"/>
      <c r="V16" s="67"/>
      <c r="W16" s="67"/>
      <c r="X16" s="67"/>
      <c r="Y16" s="67"/>
      <c r="Z16" s="67"/>
      <c r="AA16" s="64"/>
    </row>
    <row r="17" spans="1:27" x14ac:dyDescent="0.25">
      <c r="A17" s="1"/>
      <c r="B17" s="2"/>
      <c r="C17" s="14">
        <v>12</v>
      </c>
      <c r="D17" s="15" t="s">
        <v>6</v>
      </c>
      <c r="E17" s="16">
        <v>82</v>
      </c>
      <c r="F17" s="17">
        <f t="shared" si="0"/>
        <v>2323</v>
      </c>
      <c r="L17" s="30"/>
      <c r="M17" s="31"/>
      <c r="N17" s="31"/>
      <c r="O17" s="31"/>
      <c r="P17" s="31"/>
      <c r="Q17" s="31"/>
      <c r="R17" s="64"/>
      <c r="S17" s="67"/>
      <c r="T17" s="67"/>
      <c r="U17" s="67"/>
      <c r="V17" s="67"/>
      <c r="W17" s="67"/>
      <c r="X17" s="67"/>
      <c r="Y17" s="67"/>
      <c r="Z17" s="67"/>
      <c r="AA17" s="64"/>
    </row>
    <row r="18" spans="1:27" x14ac:dyDescent="0.25">
      <c r="A18" s="1"/>
      <c r="B18" s="2"/>
      <c r="C18" s="14">
        <v>13</v>
      </c>
      <c r="D18" s="15" t="s">
        <v>6</v>
      </c>
      <c r="E18" s="16">
        <v>40</v>
      </c>
      <c r="F18" s="17">
        <f t="shared" si="0"/>
        <v>2363</v>
      </c>
      <c r="L18" s="30"/>
      <c r="M18" s="31"/>
      <c r="N18" s="31"/>
      <c r="O18" s="31"/>
      <c r="P18" s="31"/>
      <c r="Q18" s="31"/>
      <c r="R18" s="64"/>
      <c r="S18" s="67"/>
      <c r="T18" s="67"/>
      <c r="U18" s="67"/>
      <c r="V18" s="67"/>
      <c r="W18" s="67"/>
      <c r="X18" s="67"/>
      <c r="Y18" s="67"/>
      <c r="Z18" s="67"/>
      <c r="AA18" s="64"/>
    </row>
    <row r="19" spans="1:27" x14ac:dyDescent="0.25">
      <c r="A19" s="1"/>
      <c r="B19" s="2"/>
      <c r="C19" s="14">
        <v>14</v>
      </c>
      <c r="D19" s="15" t="s">
        <v>7</v>
      </c>
      <c r="E19" s="19">
        <v>-25</v>
      </c>
      <c r="F19" s="17">
        <f t="shared" si="0"/>
        <v>2338</v>
      </c>
      <c r="L19" s="30"/>
      <c r="M19" s="31" t="s">
        <v>0</v>
      </c>
      <c r="N19" s="31" t="s">
        <v>0</v>
      </c>
      <c r="O19" s="31" t="s">
        <v>0</v>
      </c>
      <c r="P19" s="31"/>
      <c r="Q19" s="31"/>
      <c r="R19" s="64"/>
      <c r="S19" s="67"/>
      <c r="T19" s="67"/>
      <c r="U19" s="67"/>
      <c r="V19" s="67"/>
      <c r="W19" s="67"/>
      <c r="X19" s="67"/>
      <c r="Y19" s="67"/>
      <c r="Z19" s="67"/>
      <c r="AA19" s="64"/>
    </row>
    <row r="20" spans="1:27" ht="15.75" x14ac:dyDescent="0.25">
      <c r="A20" s="1"/>
      <c r="B20" s="2"/>
      <c r="C20" s="14">
        <v>15</v>
      </c>
      <c r="D20" s="15" t="s">
        <v>6</v>
      </c>
      <c r="E20" s="16">
        <v>90</v>
      </c>
      <c r="F20" s="17">
        <f t="shared" si="0"/>
        <v>2428</v>
      </c>
      <c r="H20" s="53"/>
      <c r="I20" s="53"/>
      <c r="J20" s="53"/>
      <c r="L20" s="30"/>
      <c r="M20" s="31"/>
      <c r="N20" s="31"/>
      <c r="O20" s="31"/>
      <c r="P20" s="31"/>
      <c r="Q20" s="31"/>
      <c r="R20" s="64"/>
      <c r="S20" s="67"/>
      <c r="T20" s="67"/>
      <c r="U20" s="67"/>
      <c r="V20" s="67"/>
      <c r="W20" s="67"/>
      <c r="X20" s="67"/>
      <c r="Y20" s="67"/>
      <c r="Z20" s="67"/>
      <c r="AA20" s="64"/>
    </row>
    <row r="21" spans="1:27" ht="18.75" x14ac:dyDescent="0.3">
      <c r="A21" s="1"/>
      <c r="B21" s="2"/>
      <c r="C21" s="14">
        <v>16</v>
      </c>
      <c r="D21" s="15" t="s">
        <v>6</v>
      </c>
      <c r="E21" s="16">
        <v>70</v>
      </c>
      <c r="F21" s="17">
        <f t="shared" si="0"/>
        <v>2498</v>
      </c>
      <c r="H21" s="40" t="s">
        <v>13</v>
      </c>
      <c r="I21" s="54">
        <f ca="1">J10/J11</f>
        <v>1.9041666666666666</v>
      </c>
      <c r="J21" s="54"/>
      <c r="L21" s="30"/>
      <c r="M21" s="31"/>
      <c r="N21" s="31"/>
      <c r="O21" s="31"/>
      <c r="P21" s="31"/>
      <c r="Q21" s="31"/>
      <c r="R21" s="64"/>
      <c r="S21" s="67"/>
      <c r="T21" s="67"/>
      <c r="U21" s="67"/>
      <c r="V21" s="67"/>
      <c r="W21" s="67"/>
      <c r="X21" s="67"/>
      <c r="Y21" s="67"/>
      <c r="Z21" s="67"/>
      <c r="AA21" s="64"/>
    </row>
    <row r="22" spans="1:27" x14ac:dyDescent="0.25">
      <c r="A22" s="1"/>
      <c r="B22" s="2"/>
      <c r="C22" s="14">
        <v>17</v>
      </c>
      <c r="D22" s="15" t="s">
        <v>6</v>
      </c>
      <c r="E22" s="16">
        <v>55</v>
      </c>
      <c r="F22" s="17">
        <f t="shared" si="0"/>
        <v>2553</v>
      </c>
      <c r="L22" s="30"/>
      <c r="M22" s="31"/>
      <c r="N22" s="31"/>
      <c r="O22" s="31"/>
      <c r="P22" s="31"/>
      <c r="Q22" s="31"/>
      <c r="R22" s="64"/>
      <c r="S22" s="67"/>
      <c r="T22" s="67"/>
      <c r="U22" s="67"/>
      <c r="V22" s="67"/>
      <c r="W22" s="67"/>
      <c r="X22" s="67"/>
      <c r="Y22" s="67"/>
      <c r="Z22" s="67"/>
      <c r="AA22" s="64"/>
    </row>
    <row r="23" spans="1:27" ht="15.75" x14ac:dyDescent="0.25">
      <c r="A23" s="1"/>
      <c r="B23" s="2"/>
      <c r="C23" s="14">
        <v>18</v>
      </c>
      <c r="D23" s="15" t="s">
        <v>6</v>
      </c>
      <c r="E23" s="16">
        <v>25</v>
      </c>
      <c r="F23" s="17">
        <f t="shared" si="0"/>
        <v>2578</v>
      </c>
      <c r="H23" s="53"/>
      <c r="I23" s="53"/>
      <c r="J23" s="53"/>
      <c r="L23" s="30"/>
      <c r="M23" s="33"/>
      <c r="N23" s="31"/>
      <c r="O23" s="31"/>
      <c r="P23" s="31"/>
      <c r="Q23" s="31"/>
      <c r="R23" s="64"/>
      <c r="S23" s="67"/>
      <c r="T23" s="67"/>
      <c r="U23" s="67"/>
      <c r="V23" s="67"/>
      <c r="W23" s="67"/>
      <c r="X23" s="67"/>
      <c r="Y23" s="67"/>
      <c r="Z23" s="67"/>
      <c r="AA23" s="64"/>
    </row>
    <row r="24" spans="1:27" ht="18.75" x14ac:dyDescent="0.3">
      <c r="A24" s="1"/>
      <c r="B24" s="2"/>
      <c r="C24" s="14">
        <v>19</v>
      </c>
      <c r="D24" s="15" t="s">
        <v>6</v>
      </c>
      <c r="E24" s="16">
        <v>30</v>
      </c>
      <c r="F24" s="17">
        <f t="shared" si="0"/>
        <v>2608</v>
      </c>
      <c r="H24" s="40" t="s">
        <v>13</v>
      </c>
      <c r="I24" s="54">
        <f ca="1">(J5*J14)/(J6*J15)</f>
        <v>1.9041666666666663</v>
      </c>
      <c r="J24" s="54"/>
      <c r="L24" s="30"/>
      <c r="M24" s="31"/>
      <c r="N24" s="31"/>
      <c r="O24" s="31"/>
      <c r="P24" s="31"/>
      <c r="Q24" s="31"/>
      <c r="R24" s="64"/>
      <c r="S24" s="67"/>
      <c r="T24" s="67"/>
      <c r="U24" s="67"/>
      <c r="V24" s="67"/>
      <c r="W24" s="67"/>
      <c r="X24" s="67"/>
      <c r="Y24" s="67"/>
      <c r="Z24" s="67"/>
      <c r="AA24" s="64"/>
    </row>
    <row r="25" spans="1:27" x14ac:dyDescent="0.25">
      <c r="A25" s="1"/>
      <c r="B25" s="2"/>
      <c r="C25" s="14">
        <v>20</v>
      </c>
      <c r="D25" s="15" t="s">
        <v>7</v>
      </c>
      <c r="E25" s="19">
        <v>-28</v>
      </c>
      <c r="F25" s="17">
        <f t="shared" si="0"/>
        <v>2580</v>
      </c>
      <c r="L25" s="30"/>
      <c r="M25" s="31"/>
      <c r="N25" s="31"/>
      <c r="O25" s="31"/>
      <c r="P25" s="31"/>
      <c r="Q25" s="31"/>
      <c r="R25" s="64"/>
      <c r="S25" s="67"/>
      <c r="T25" s="67"/>
      <c r="U25" s="67"/>
      <c r="V25" s="67"/>
      <c r="W25" s="67"/>
      <c r="X25" s="67"/>
      <c r="Y25" s="67"/>
      <c r="Z25" s="67"/>
      <c r="AA25" s="64"/>
    </row>
    <row r="26" spans="1:27" x14ac:dyDescent="0.25">
      <c r="A26" s="1"/>
      <c r="B26" s="2"/>
      <c r="C26" s="14">
        <v>21</v>
      </c>
      <c r="D26" s="15" t="s">
        <v>7</v>
      </c>
      <c r="E26" s="19">
        <v>-63</v>
      </c>
      <c r="F26" s="17">
        <f t="shared" si="0"/>
        <v>2517</v>
      </c>
      <c r="L26" s="30"/>
      <c r="M26" s="31"/>
      <c r="N26" s="31"/>
      <c r="O26" s="31"/>
      <c r="P26" s="31"/>
      <c r="Q26" s="31"/>
      <c r="R26" s="64"/>
      <c r="S26" s="67"/>
      <c r="T26" s="67"/>
      <c r="U26" s="67"/>
      <c r="V26" s="67"/>
      <c r="W26" s="67"/>
      <c r="X26" s="67"/>
      <c r="Y26" s="67"/>
      <c r="Z26" s="67"/>
      <c r="AA26" s="64"/>
    </row>
    <row r="27" spans="1:27" x14ac:dyDescent="0.25">
      <c r="A27" s="1"/>
      <c r="B27" s="2"/>
      <c r="C27" s="14">
        <v>22</v>
      </c>
      <c r="D27" s="15" t="s">
        <v>7</v>
      </c>
      <c r="E27" s="19">
        <v>-36</v>
      </c>
      <c r="F27" s="17">
        <f t="shared" si="0"/>
        <v>2481</v>
      </c>
      <c r="H27" s="55" t="s">
        <v>21</v>
      </c>
      <c r="I27" s="55"/>
      <c r="J27" s="55"/>
      <c r="L27" s="4"/>
      <c r="M27" s="1"/>
      <c r="N27" s="1"/>
      <c r="O27" s="1"/>
      <c r="P27" s="1"/>
      <c r="Q27" s="1"/>
      <c r="R27" s="64"/>
      <c r="S27" s="67"/>
      <c r="T27" s="67"/>
      <c r="U27" s="67"/>
      <c r="V27" s="67"/>
      <c r="W27" s="67"/>
      <c r="X27" s="67"/>
      <c r="Y27" s="67"/>
      <c r="Z27" s="67"/>
      <c r="AA27" s="64"/>
    </row>
    <row r="28" spans="1:27" x14ac:dyDescent="0.25">
      <c r="A28" s="1"/>
      <c r="B28" s="2"/>
      <c r="C28" s="14">
        <v>23</v>
      </c>
      <c r="D28" s="15" t="s">
        <v>7</v>
      </c>
      <c r="E28" s="19">
        <v>-65</v>
      </c>
      <c r="F28" s="17">
        <f t="shared" si="0"/>
        <v>2416</v>
      </c>
      <c r="H28" s="55" t="s">
        <v>20</v>
      </c>
      <c r="I28" s="55"/>
      <c r="J28" s="41">
        <f ca="1">I21</f>
        <v>1.9041666666666666</v>
      </c>
      <c r="L28" s="4"/>
      <c r="M28" s="1"/>
      <c r="N28" s="1"/>
      <c r="O28" s="1"/>
      <c r="P28" s="1"/>
      <c r="Q28" s="1"/>
      <c r="R28" s="64"/>
      <c r="S28" s="67"/>
      <c r="T28" s="67"/>
      <c r="U28" s="67"/>
      <c r="V28" s="67"/>
      <c r="W28" s="67"/>
      <c r="X28" s="67"/>
      <c r="Y28" s="67"/>
      <c r="Z28" s="67"/>
      <c r="AA28" s="64"/>
    </row>
    <row r="29" spans="1:27" x14ac:dyDescent="0.25">
      <c r="A29" s="1"/>
      <c r="B29" s="2"/>
      <c r="C29" s="14">
        <v>24</v>
      </c>
      <c r="D29" s="15" t="s">
        <v>6</v>
      </c>
      <c r="E29" s="16">
        <v>32</v>
      </c>
      <c r="F29" s="17">
        <f t="shared" si="0"/>
        <v>2448</v>
      </c>
      <c r="L29" s="4"/>
      <c r="M29" s="1"/>
      <c r="N29" s="1"/>
      <c r="O29" s="1"/>
      <c r="P29" s="1"/>
      <c r="Q29" s="1"/>
      <c r="S29" s="29"/>
      <c r="T29" s="29"/>
      <c r="U29" s="29"/>
      <c r="V29" s="29"/>
      <c r="W29" s="29"/>
      <c r="X29" s="29"/>
      <c r="Y29" s="29"/>
      <c r="Z29" s="29"/>
    </row>
    <row r="30" spans="1:27" x14ac:dyDescent="0.25">
      <c r="A30" s="1"/>
      <c r="B30" s="2"/>
      <c r="C30" s="14">
        <v>25</v>
      </c>
      <c r="D30" s="15" t="s">
        <v>6</v>
      </c>
      <c r="E30" s="16">
        <v>44</v>
      </c>
      <c r="F30" s="17">
        <f t="shared" si="0"/>
        <v>2492</v>
      </c>
      <c r="L30" s="4"/>
      <c r="M30" s="57"/>
      <c r="N30" s="1"/>
      <c r="O30" s="1"/>
      <c r="P30" s="1"/>
      <c r="Q30" s="1"/>
      <c r="S30" s="29"/>
      <c r="T30" s="29"/>
      <c r="U30" s="29"/>
      <c r="V30" s="29"/>
      <c r="W30" s="29"/>
      <c r="X30" s="29"/>
      <c r="Y30" s="29"/>
      <c r="Z30" s="29"/>
    </row>
    <row r="31" spans="1:27" ht="15.75" x14ac:dyDescent="0.25">
      <c r="A31" s="1"/>
      <c r="B31" s="2"/>
      <c r="C31" s="14">
        <v>26</v>
      </c>
      <c r="D31" s="15" t="s">
        <v>7</v>
      </c>
      <c r="E31" s="19">
        <v>-58</v>
      </c>
      <c r="F31" s="28">
        <f>F30+E31</f>
        <v>2434</v>
      </c>
      <c r="L31" s="4"/>
      <c r="M31" s="57"/>
      <c r="N31" s="1"/>
      <c r="O31" s="1"/>
      <c r="P31" s="1"/>
      <c r="Q31" s="1"/>
      <c r="S31" s="29"/>
      <c r="T31" s="29"/>
      <c r="U31" s="29"/>
      <c r="V31" s="29"/>
      <c r="W31" s="29"/>
      <c r="X31" s="29"/>
      <c r="Y31" s="29"/>
      <c r="Z31" s="29"/>
    </row>
    <row r="32" spans="1:27" x14ac:dyDescent="0.25">
      <c r="A32" s="1"/>
      <c r="B32" s="2"/>
      <c r="C32" s="59" t="s">
        <v>12</v>
      </c>
      <c r="D32" s="59"/>
      <c r="E32" s="59"/>
      <c r="F32" s="60" t="s">
        <v>24</v>
      </c>
      <c r="G32" s="60"/>
      <c r="H32" s="60"/>
      <c r="I32" s="61"/>
      <c r="J32" s="61"/>
      <c r="K32" s="2"/>
      <c r="L32" s="4"/>
      <c r="M32" s="57"/>
      <c r="N32" s="1"/>
      <c r="O32" s="1"/>
      <c r="P32" s="1"/>
      <c r="Q32" s="1"/>
      <c r="S32" s="29"/>
      <c r="T32" s="29"/>
      <c r="U32" s="29"/>
      <c r="V32" s="29"/>
      <c r="W32" s="29"/>
      <c r="X32" s="29"/>
      <c r="Y32" s="29"/>
      <c r="Z32" s="29"/>
    </row>
    <row r="33" spans="1:19" x14ac:dyDescent="0.25">
      <c r="A33" s="1"/>
      <c r="B33" s="3"/>
      <c r="C33" s="62"/>
      <c r="D33" s="62"/>
      <c r="E33" s="62"/>
      <c r="F33" s="60"/>
      <c r="G33" s="60"/>
      <c r="H33" s="60"/>
      <c r="I33" s="63" t="s">
        <v>1</v>
      </c>
      <c r="J33" s="63"/>
      <c r="K33" s="58"/>
      <c r="L33" s="4"/>
      <c r="M33" s="57"/>
      <c r="N33" s="1"/>
      <c r="O33" s="1"/>
      <c r="P33" s="1"/>
      <c r="Q33" s="1"/>
      <c r="S33" s="29"/>
    </row>
    <row r="34" spans="1:19" ht="12" customHeight="1" x14ac:dyDescent="0.25">
      <c r="A34" s="4"/>
      <c r="B34" s="4"/>
      <c r="C34" s="4"/>
      <c r="D34" s="4"/>
      <c r="E34" s="1"/>
      <c r="F34" s="1"/>
      <c r="G34" s="1"/>
      <c r="H34" s="4"/>
      <c r="I34" s="4"/>
      <c r="J34" s="4"/>
      <c r="K34" s="4"/>
      <c r="L34" s="4"/>
      <c r="M34" s="4"/>
      <c r="N34" s="1"/>
      <c r="O34" s="1"/>
      <c r="P34" s="1"/>
      <c r="Q34" s="1"/>
      <c r="S34" s="29"/>
    </row>
  </sheetData>
  <sheetProtection algorithmName="SHA-512" hashValue="cPurzwbunPwZrSWOIS9PlWxKK1+Xqe3+464DHnSO4nN3bhT5HigNN+73K8TSoB9gCF7ZyCum9gphz2ho2TIptg==" saltValue="hIrfpstGjUObMtBsEpLyWg==" spinCount="100000" sheet="1" objects="1" scenarios="1"/>
  <mergeCells count="16">
    <mergeCell ref="D3:E3"/>
    <mergeCell ref="D5:E5"/>
    <mergeCell ref="H10:I10"/>
    <mergeCell ref="H11:I11"/>
    <mergeCell ref="M12:P12"/>
    <mergeCell ref="H28:I28"/>
    <mergeCell ref="C32:E33"/>
    <mergeCell ref="F32:H33"/>
    <mergeCell ref="I33:J33"/>
    <mergeCell ref="H15:I15"/>
    <mergeCell ref="H20:J20"/>
    <mergeCell ref="I21:J21"/>
    <mergeCell ref="H23:J23"/>
    <mergeCell ref="I24:J24"/>
    <mergeCell ref="H27:J27"/>
    <mergeCell ref="H14:I14"/>
  </mergeCells>
  <conditionalFormatting sqref="T1:T1048576">
    <cfRule type="cellIs" dxfId="3" priority="3" operator="equal">
      <formula>"G"</formula>
    </cfRule>
    <cfRule type="cellIs" dxfId="2" priority="4" operator="equal">
      <formula>"P"</formula>
    </cfRule>
  </conditionalFormatting>
  <conditionalFormatting sqref="D3:D31">
    <cfRule type="cellIs" dxfId="1" priority="1" operator="equal">
      <formula>"G"</formula>
    </cfRule>
    <cfRule type="cellIs" dxfId="0" priority="2" operator="equal">
      <formula>"P"</formula>
    </cfRule>
  </conditionalFormatting>
  <hyperlinks>
    <hyperlink ref="F32" r:id="rId1" xr:uid="{F408A4C9-2A15-4BAF-A7A4-7EEBA63DFBC8}"/>
  </hyperlinks>
  <pageMargins left="0.7" right="0.7" top="0.75" bottom="0.75" header="0.3" footer="0.3"/>
  <pageSetup paperSize="9" orientation="portrait" r:id="rId2"/>
  <ignoredErrors>
    <ignoredError sqref="F6:F31 I5:J6 J13:J15 J28 I7" unlocked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Profit Factor - Trading</vt:lpstr>
      <vt:lpstr>Hoja1</vt:lpstr>
      <vt:lpstr>Profit Factor - Trading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Cristian</cp:lastModifiedBy>
  <dcterms:created xsi:type="dcterms:W3CDTF">2022-05-06T03:22:39Z</dcterms:created>
  <dcterms:modified xsi:type="dcterms:W3CDTF">2022-05-20T18:02:10Z</dcterms:modified>
</cp:coreProperties>
</file>